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Paramètres" sheetId="2" state="visible" r:id="rId4"/>
    <sheet name="Services" sheetId="3" state="visible" r:id="rId5"/>
    <sheet name="Activités" sheetId="4" state="visible" r:id="rId6"/>
    <sheet name="Matrice" sheetId="5" state="visible" r:id="rId7"/>
    <sheet name="Ressources" sheetId="6" state="visible" r:id="rId8"/>
    <sheet name="Consolidation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L4" authorId="0">
      <text>
        <r>
          <rPr>
            <sz val="10"/>
            <rFont val="Arial"/>
            <family val="2"/>
          </rPr>
          <t xml:space="preserve">Premier horizon utilisé (Paramètres) où le niveau d’impact atteint le seuil d’inacceptabilité. C’est une borne : l’entretien la précise (colonne suivante).</t>
        </r>
      </text>
    </comment>
    <comment ref="AC4" authorId="0">
      <text>
        <r>
          <rPr>
            <sz val="10"/>
            <rFont val="Arial"/>
            <family val="2"/>
          </rPr>
          <t xml:space="preserve">OK si le ratio RTO / DMIA ne dépasse pas le ratio maximal de la grille et si le temps de rattrapage tient dans la marge (DMIA − RTO).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" authorId="0">
      <text>
        <r>
          <rPr>
            <sz val="10"/>
            <rFont val="Arial"/>
            <family val="2"/>
          </rPr>
          <t xml:space="preserve">Le plus court des RTO des activités qui utilisent la ressource (cases X de la Matrice).</t>
        </r>
      </text>
    </comment>
    <comment ref="G4" authorId="0">
      <text>
        <r>
          <rPr>
            <sz val="10"/>
            <rFont val="Arial"/>
            <family val="2"/>
          </rPr>
          <t xml:space="preserve">Calculé pour la famille « Applications et données » seulement : le plus court des PRD saisis.</t>
        </r>
      </text>
    </comment>
    <comment ref="L4" authorId="0">
      <text>
        <r>
          <rPr>
            <sz val="10"/>
            <rFont val="Arial"/>
            <family val="2"/>
          </rPr>
          <t xml:space="preserve">Oui si au moins deux activités analysées l’utilisent et qu’il n’existe pas de solution de rechange.</t>
        </r>
      </text>
    </comment>
  </commentList>
</comments>
</file>

<file path=xl/sharedStrings.xml><?xml version="1.0" encoding="utf-8"?>
<sst xmlns="http://schemas.openxmlformats.org/spreadsheetml/2006/main" count="357" uniqueCount="248">
  <si>
    <t xml:space="preserve">Analyse d’impact sur l’activité (BIA) — classeur</t>
  </si>
  <si>
    <t xml:space="preserve">Plan R (plan-r.org) — version 1.0 — 2026 — licence Creative Commons BY-NC-SA 4.0</t>
  </si>
  <si>
    <t xml:space="preserve">À quoi sert ce classeur</t>
  </si>
  <si>
    <t xml:space="preserve">Il accompagne le modèle « Analyse d’impact sur l’activité » (Word / PDF). Il tient les registres (services, activités, ressources) et calcule les contrôles de cohérence de la méthode : DMIA lue sur la courbe d’impact, contrôles C1 (service), C2 (amont), C3 (marge), classes de criticité, exigences sur les ressources, points de concentration, écarts entre besoins et capacités.</t>
  </si>
  <si>
    <t xml:space="preserve">Ce qu’il contient au départ</t>
  </si>
  <si>
    <t xml:space="preserve">Les registres sont préremplis avec l’exemple de l’annexe D du modèle : « Société Exemple », organisation entièrement fictive. Ces lignes montrent le format attendu et le fonctionnement des contrôles. Effacez-les (cellules de saisie seulement) avant de saisir vos propres données.</t>
  </si>
  <si>
    <t xml:space="preserve">Légende</t>
  </si>
  <si>
    <t xml:space="preserve">Cellule bleutée, texte bleu : saisie. Cellule blanche, texte noir : formule — ne pas modifier. Les listes déroulantes (Oui / Non, Entretien / Héritage, familles de ressources) limitent les erreurs de saisie.</t>
  </si>
  <si>
    <t xml:space="preserve">États des contrôles : « OK » ou « Conforme » (fond bleu-vert) ; « À justifier », « À revoir », « Écart », « Inconnue » (fond ambre) ; « Justifié » (fond gris) quand une justification est saisie.</t>
  </si>
  <si>
    <t xml:space="preserve">Ordre d’utilisation</t>
  </si>
  <si>
    <t xml:space="preserve">1. Paramètres : adaptez les horizons, le seuil d’inacceptabilité, la grille de ratio RTO / DMIA, les classes et le seuil de répartition. Ce sont des propositions, à valider avant les entretiens.</t>
  </si>
  <si>
    <t xml:space="preserve">2. Services : un service par ligne ; DMIA et PRD pour tous ; « Prioritaire » = Oui ou Non.</t>
  </si>
  <si>
    <t xml:space="preserve">3. Activités : pour une activité analysée en entretien (source « Entretien »), saisissez le niveau d’impact maximal (1 à 4) par horizon, jusqu’au premier niveau « Grave » ; la DMIA lue est calculée ; saisissez la DMIA précisée si l’entretien l’a resserrée, puis RTO, temps de rattrapage, PRD. Pour une activité d’un service non prioritaire, choisissez « Héritage » : DMIA et PRD sont repris du service.</t>
  </si>
  <si>
    <t xml:space="preserve">4. Matrice : marquez d’un X chaque ressource utilisée par chaque activité. Les identifiants des activités et des ressources sont repris automatiquement des autres onglets.</t>
  </si>
  <si>
    <t xml:space="preserve">5. Ressources : une ressource par ligne, dans le même ordre que les colonnes de la Matrice ; saisissez la capacité constatée et sa source (laisser vide si elle est inconnue : c’est déjà un résultat).</t>
  </si>
  <si>
    <t xml:space="preserve">6. Consolidation : lisez la synthèse ; les cas « À justifier » et « À revoir » appellent une justification ou une correction.</t>
  </si>
  <si>
    <t xml:space="preserve">Unités</t>
  </si>
  <si>
    <t xml:space="preserve">Toutes les durées sont en heures calendaires : 1 jour = 24, 3 jours = 72, 1 semaine = 168, 1 mois = 720. Un PRD de 0 signifie qu’aucune perte n’est tolérée.</t>
  </si>
  <si>
    <t xml:space="preserve">Limites</t>
  </si>
  <si>
    <t xml:space="preserve">Capacité : 50 services, 50 activités, 20 ressources. Les contrôles sont des aides à la décision : un « À justifier » n’est pas une erreur, c’est une question à poser. Les valeurs par défaut des paramètres sont des propositions de praticien (voir le modèle, §3.6 et §7), à adapter à l’organisation.</t>
  </si>
  <si>
    <t xml:space="preserve">Paramètres</t>
  </si>
  <si>
    <t xml:space="preserve">Valeurs proposées par défaut, à adapter et à valider avant les entretiens.</t>
  </si>
  <si>
    <t xml:space="preserve">Horizons d’analyse</t>
  </si>
  <si>
    <t xml:space="preserve">Horizon</t>
  </si>
  <si>
    <t xml:space="preserve">Heures</t>
  </si>
  <si>
    <t xml:space="preserve">Utilisé</t>
  </si>
  <si>
    <t xml:space="preserve">Commentaire</t>
  </si>
  <si>
    <t xml:space="preserve">1 h (facultatif)</t>
  </si>
  <si>
    <t xml:space="preserve">Non</t>
  </si>
  <si>
    <t xml:space="preserve">Pour les activités critiques en quelques minutes</t>
  </si>
  <si>
    <t xml:space="preserve">4 h</t>
  </si>
  <si>
    <t xml:space="preserve">Oui</t>
  </si>
  <si>
    <t xml:space="preserve">1 jour</t>
  </si>
  <si>
    <t xml:space="preserve">3 jours</t>
  </si>
  <si>
    <t xml:space="preserve">1 semaine</t>
  </si>
  <si>
    <t xml:space="preserve">1 mois</t>
  </si>
  <si>
    <t xml:space="preserve">Crises longues, notamment d’origine cyber</t>
  </si>
  <si>
    <t xml:space="preserve">Seuil d’inacceptabilité (niveau de l’échelle)</t>
  </si>
  <si>
    <t xml:space="preserve">Niveau 3 « Grave » sur l’échelle 1 Mineur · 2 Significatif · 3 Grave · 4 Critique</t>
  </si>
  <si>
    <t xml:space="preserve">Grille de ratio RTO / DMIA</t>
  </si>
  <si>
    <t xml:space="preserve">DMIA jusqu’à (heures)</t>
  </si>
  <si>
    <t xml:space="preserve">Ratio maximal</t>
  </si>
  <si>
    <t xml:space="preserve">Source</t>
  </si>
  <si>
    <t xml:space="preserve">Pratique de marché : RTO entre 50 et 75 % de la durée tolérable (guides de praticiens, 2026). Plafonds réglementaires des infrastructures de marché : reprise en 2 h, achèvement le jour même. Voir le modèle, §3.6.</t>
  </si>
  <si>
    <t xml:space="preserve">au-delà</t>
  </si>
  <si>
    <t xml:space="preserve">Classes de criticité (selon le RTO)</t>
  </si>
  <si>
    <t xml:space="preserve">Classe</t>
  </si>
  <si>
    <t xml:space="preserve">RTO jusqu’à (heures)</t>
  </si>
  <si>
    <t xml:space="preserve">Utilisée</t>
  </si>
  <si>
    <t xml:space="preserve">Usage</t>
  </si>
  <si>
    <t xml:space="preserve">C0</t>
  </si>
  <si>
    <t xml:space="preserve">Facultative — haute disponibilité</t>
  </si>
  <si>
    <t xml:space="preserve">C1</t>
  </si>
  <si>
    <t xml:space="preserve">Première vague</t>
  </si>
  <si>
    <t xml:space="preserve">C2</t>
  </si>
  <si>
    <t xml:space="preserve">Deuxième vague</t>
  </si>
  <si>
    <t xml:space="preserve">C3</t>
  </si>
  <si>
    <t xml:space="preserve">Troisième vague</t>
  </si>
  <si>
    <t xml:space="preserve">C4</t>
  </si>
  <si>
    <t xml:space="preserve">Reprise planifiée</t>
  </si>
  <si>
    <t xml:space="preserve">Seuil du contrôle de répartition</t>
  </si>
  <si>
    <t xml:space="preserve">Part maximale des activités analysées dans la classe la plus exigeante utilisée, au-delà de laquelle la grille est à réexaminer.</t>
  </si>
  <si>
    <t xml:space="preserve">Registre des services</t>
  </si>
  <si>
    <t xml:space="preserve">Étape 3 — tous les services, prioritaires ou non, reçoivent une DMIA et un PRD (en heures).</t>
  </si>
  <si>
    <t xml:space="preserve">ID</t>
  </si>
  <si>
    <t xml:space="preserve">Service rendu</t>
  </si>
  <si>
    <t xml:space="preserve">Propriétaire (fonction)</t>
  </si>
  <si>
    <t xml:space="preserve">DMIA (h)</t>
  </si>
  <si>
    <t xml:space="preserve">PRD (h)</t>
  </si>
  <si>
    <t xml:space="preserve">Niveau minimal de continuité</t>
  </si>
  <si>
    <t xml:space="preserve">Périodes critiques</t>
  </si>
  <si>
    <t xml:space="preserve">Prioritaire</t>
  </si>
  <si>
    <t xml:space="preserve">Validé par (fonction)</t>
  </si>
  <si>
    <t xml:space="preserve">Date de validation</t>
  </si>
  <si>
    <t xml:space="preserve">Nb d’activités</t>
  </si>
  <si>
    <t xml:space="preserve">S1</t>
  </si>
  <si>
    <t xml:space="preserve">Vente en ligne aux professionnels</t>
  </si>
  <si>
    <t xml:space="preserve">Directeur commercial</t>
  </si>
  <si>
    <t xml:space="preserve">50 % des commandes, confirmées sous 24 h</t>
  </si>
  <si>
    <t xml:space="preserve">Fins de trimestre, rentrée</t>
  </si>
  <si>
    <t xml:space="preserve">Directeur général délégué</t>
  </si>
  <si>
    <t xml:space="preserve">[JJ/MM/AAAA]</t>
  </si>
  <si>
    <t xml:space="preserve">S2</t>
  </si>
  <si>
    <t xml:space="preserve">Relation client</t>
  </si>
  <si>
    <t xml:space="preserve">Responsable relation client</t>
  </si>
  <si>
    <t xml:space="preserve">Appels urgents (commandes bloquées), 30 % du volume</t>
  </si>
  <si>
    <t xml:space="preserve">Lundis, rentrée</t>
  </si>
  <si>
    <t xml:space="preserve">S3</t>
  </si>
  <si>
    <t xml:space="preserve">Expédition des commandes</t>
  </si>
  <si>
    <t xml:space="preserve">Responsable logistique</t>
  </si>
  <si>
    <t xml:space="preserve">Expéditions sous engagement contractuel</t>
  </si>
  <si>
    <t xml:space="preserve">Fins de trimestre</t>
  </si>
  <si>
    <t xml:space="preserve">S4</t>
  </si>
  <si>
    <t xml:space="preserve">Facturation et encaissement</t>
  </si>
  <si>
    <t xml:space="preserve">Directeur administratif et financier</t>
  </si>
  <si>
    <t xml:space="preserve">Factures des contrats cadres</t>
  </si>
  <si>
    <t xml:space="preserve">Clôtures mensuelles (DMIA hors clôture : 168 h)</t>
  </si>
  <si>
    <t xml:space="preserve">S5</t>
  </si>
  <si>
    <t xml:space="preserve">Formation des clients (webinaires)</t>
  </si>
  <si>
    <t xml:space="preserve">Responsable marketing</t>
  </si>
  <si>
    <t xml:space="preserve">—</t>
  </si>
  <si>
    <t xml:space="preserve">S6</t>
  </si>
  <si>
    <t xml:space="preserve">Recrutement</t>
  </si>
  <si>
    <t xml:space="preserve">Responsable ressources humaines</t>
  </si>
  <si>
    <t xml:space="preserve">Registre des activités</t>
  </si>
  <si>
    <t xml:space="preserve">Étape 4 — niveaux d’impact 1 à 4 par horizon (s’arrêter au premier niveau 3) ; durées en heures. Colonnes blanches : calculées.</t>
  </si>
  <si>
    <t xml:space="preserve">Activité</t>
  </si>
  <si>
    <t xml:space="preserve">Service (ID)</t>
  </si>
  <si>
    <t xml:space="preserve">Responsable (fonction)</t>
  </si>
  <si>
    <t xml:space="preserve">1 h</t>
  </si>
  <si>
    <t xml:space="preserve">1 j</t>
  </si>
  <si>
    <t xml:space="preserve">3 j</t>
  </si>
  <si>
    <t xml:space="preserve">1 sem.</t>
  </si>
  <si>
    <t xml:space="preserve">DMIA lue sur la courbe (h)</t>
  </si>
  <si>
    <t xml:space="preserve">DMIA précisée en entretien (h)</t>
  </si>
  <si>
    <t xml:space="preserve">DMIA retenue (h)</t>
  </si>
  <si>
    <t xml:space="preserve">RTO (h)</t>
  </si>
  <si>
    <t xml:space="preserve">Temps de rattrapage (h)</t>
  </si>
  <si>
    <t xml:space="preserve">PRD saisi (h)</t>
  </si>
  <si>
    <t xml:space="preserve">PRD retenu (h)</t>
  </si>
  <si>
    <t xml:space="preserve">Mode dégradé (et durée tenable)</t>
  </si>
  <si>
    <t xml:space="preserve">Mode dégradé pratiqué</t>
  </si>
  <si>
    <t xml:space="preserve">Activité aval alimentée (ID)</t>
  </si>
  <si>
    <t xml:space="preserve">Justification (C1 / C2)</t>
  </si>
  <si>
    <t xml:space="preserve">DMIA du service (h)</t>
  </si>
  <si>
    <t xml:space="preserve">C1 Service</t>
  </si>
  <si>
    <t xml:space="preserve">DMIA de l’aval (h)</t>
  </si>
  <si>
    <t xml:space="preserve">C2 Amont</t>
  </si>
  <si>
    <t xml:space="preserve">Ratio RTO / DMIA</t>
  </si>
  <si>
    <t xml:space="preserve">C3 Marge</t>
  </si>
  <si>
    <t xml:space="preserve">A1</t>
  </si>
  <si>
    <t xml:space="preserve">Prise de commande en ligne</t>
  </si>
  <si>
    <t xml:space="preserve">Responsable e-commerce</t>
  </si>
  <si>
    <t xml:space="preserve">Entretien</t>
  </si>
  <si>
    <t xml:space="preserve">Commandes par téléphone et courriel, saisies ensuite (tient 2 jours)</t>
  </si>
  <si>
    <t xml:space="preserve">A2</t>
  </si>
  <si>
    <t xml:space="preserve">Encaissement par carte</t>
  </si>
  <si>
    <t xml:space="preserve">Trésorier</t>
  </si>
  <si>
    <t xml:space="preserve">Virement ou paiement différé pour les clients en compte (tient 1 semaine)</t>
  </si>
  <si>
    <t xml:space="preserve">Mode dégradé pratiqué lors d’un incident réel</t>
  </si>
  <si>
    <t xml:space="preserve">A3</t>
  </si>
  <si>
    <t xml:space="preserve">Gestion du catalogue et des prix</t>
  </si>
  <si>
    <t xml:space="preserve">Responsable catalogue</t>
  </si>
  <si>
    <t xml:space="preserve">Gel des prix (tient 2 semaines)</t>
  </si>
  <si>
    <t xml:space="preserve">C1 : le catalogue reste en ligne et les ventes continuent ; seule sa mise à jour s’arrête</t>
  </si>
  <si>
    <t xml:space="preserve">A4</t>
  </si>
  <si>
    <t xml:space="preserve">Accueil téléphonique</t>
  </si>
  <si>
    <t xml:space="preserve">Renvoi des appels vers des mobiles (tient 1 semaine)</t>
  </si>
  <si>
    <t xml:space="preserve">Mode dégradé pratiqué en exercice</t>
  </si>
  <si>
    <t xml:space="preserve">A5</t>
  </si>
  <si>
    <t xml:space="preserve">Préparation et expédition</t>
  </si>
  <si>
    <t xml:space="preserve">Bons de préparation papier (tient 3 jours)</t>
  </si>
  <si>
    <t xml:space="preserve">Approvisionnement non rattaché comme amont critique : deux semaines de stock</t>
  </si>
  <si>
    <t xml:space="preserve">A6</t>
  </si>
  <si>
    <t xml:space="preserve">Facturation</t>
  </si>
  <si>
    <t xml:space="preserve">Responsable comptabilité clients</t>
  </si>
  <si>
    <t xml:space="preserve">Factures manuelles pour les contrats cadres (tient 1 semaine)</t>
  </si>
  <si>
    <t xml:space="preserve">Évaluée au moment le plus défavorable (clôture)</t>
  </si>
  <si>
    <t xml:space="preserve">A7</t>
  </si>
  <si>
    <t xml:space="preserve">Contrôle des encours clients</t>
  </si>
  <si>
    <t xml:space="preserve">Responsable crédit clients</t>
  </si>
  <si>
    <t xml:space="preserve">Plafond de commande sans contrôle pour les clients connus (tient 2 jours)</t>
  </si>
  <si>
    <t xml:space="preserve">Déclarée à 168 h ; ramenée à 24 h après contrôle C2 : alimente A1 sans tampon</t>
  </si>
  <si>
    <t xml:space="preserve">A8</t>
  </si>
  <si>
    <t xml:space="preserve">Animation des webinaires</t>
  </si>
  <si>
    <t xml:space="preserve">Héritage</t>
  </si>
  <si>
    <t xml:space="preserve">Service non prioritaire : DMIA et PRD repris du service</t>
  </si>
  <si>
    <t xml:space="preserve">Matrice activités × ressources</t>
  </si>
  <si>
    <t xml:space="preserve">Marquer d’un X chaque ressource utilisée par chaque activité. Identifiants repris automatiquement.</t>
  </si>
  <si>
    <t xml:space="preserve">Intitulé</t>
  </si>
  <si>
    <t xml:space="preserve">X</t>
  </si>
  <si>
    <t xml:space="preserve">Registre des ressources</t>
  </si>
  <si>
    <t xml:space="preserve">Étape 5 — ressources nécessaires au niveau minimal. Ligne n de ce registre = colonne n de la Matrice. Capacité vide = inconnue.</t>
  </si>
  <si>
    <t xml:space="preserve">Ressource</t>
  </si>
  <si>
    <t xml:space="preserve">Famille</t>
  </si>
  <si>
    <t xml:space="preserve">Tiers</t>
  </si>
  <si>
    <t xml:space="preserve">Activités utilisatrices (analysées)</t>
  </si>
  <si>
    <t xml:space="preserve">RTO requis (h)</t>
  </si>
  <si>
    <t xml:space="preserve">PRD requis (h)</t>
  </si>
  <si>
    <t xml:space="preserve">Capacité constatée RTO (h)</t>
  </si>
  <si>
    <t xml:space="preserve">Capacité constatée PRD (h)</t>
  </si>
  <si>
    <t xml:space="preserve">Source de la capacité</t>
  </si>
  <si>
    <t xml:space="preserve">Solution de rechange</t>
  </si>
  <si>
    <t xml:space="preserve">Point de concentration</t>
  </si>
  <si>
    <t xml:space="preserve">Écart RTO</t>
  </si>
  <si>
    <t xml:space="preserve">Écart PRD</t>
  </si>
  <si>
    <t xml:space="preserve">Traitement proposé</t>
  </si>
  <si>
    <t xml:space="preserve">R1</t>
  </si>
  <si>
    <t xml:space="preserve">Plateforme de vente en ligne (cloud)</t>
  </si>
  <si>
    <t xml:space="preserve">Applications et données</t>
  </si>
  <si>
    <t xml:space="preserve">Contrat (non testé)</t>
  </si>
  <si>
    <t xml:space="preserve">Faire tester la reprise par le prestataire</t>
  </si>
  <si>
    <t xml:space="preserve">R2</t>
  </si>
  <si>
    <t xml:space="preserve">Prestataire de services de paiement</t>
  </si>
  <si>
    <t xml:space="preserve">Prestataires et fournisseurs</t>
  </si>
  <si>
    <t xml:space="preserve">Aucune clause de continuité</t>
  </si>
  <si>
    <t xml:space="preserve">Obtenir un engagement de continuité</t>
  </si>
  <si>
    <t xml:space="preserve">R3</t>
  </si>
  <si>
    <t xml:space="preserve">ERP (site principal)</t>
  </si>
  <si>
    <t xml:space="preserve">Exercice de restauration 2026</t>
  </si>
  <si>
    <t xml:space="preserve">Projet de reprise en 8 h ; mode dégradé de A1 renforcé d’ici là</t>
  </si>
  <si>
    <t xml:space="preserve">R4</t>
  </si>
  <si>
    <t xml:space="preserve">Annuaire et identités</t>
  </si>
  <si>
    <t xml:space="preserve">Non testé en scénario cyber</t>
  </si>
  <si>
    <t xml:space="preserve">Inclure la reconstruction de l’annuaire au prochain exercice</t>
  </si>
  <si>
    <t xml:space="preserve">R5</t>
  </si>
  <si>
    <t xml:space="preserve">Téléphonie (opérateur)</t>
  </si>
  <si>
    <t xml:space="preserve">Contrat</t>
  </si>
  <si>
    <t xml:space="preserve">R6</t>
  </si>
  <si>
    <t xml:space="preserve">Prestataire logistique</t>
  </si>
  <si>
    <t xml:space="preserve">Plan de continuité du prestataire non communiqué</t>
  </si>
  <si>
    <t xml:space="preserve">Demander le plan de continuité du prestataire</t>
  </si>
  <si>
    <t xml:space="preserve">R7</t>
  </si>
  <si>
    <t xml:space="preserve">Entrepôt unique</t>
  </si>
  <si>
    <t xml:space="preserve">Locaux et équipements</t>
  </si>
  <si>
    <t xml:space="preserve">Aucun site de repli (estimation &gt; 1 mois)</t>
  </si>
  <si>
    <t xml:space="preserve">Acceptation formelle du risque, revue annuelle</t>
  </si>
  <si>
    <t xml:space="preserve">R8</t>
  </si>
  <si>
    <t xml:space="preserve">Rôle d’administrateur ERP (une seule personne)</t>
  </si>
  <si>
    <t xml:space="preserve">Personnes et compétences</t>
  </si>
  <si>
    <t xml:space="preserve">Former un second administrateur</t>
  </si>
  <si>
    <t xml:space="preserve">Consolidation</t>
  </si>
  <si>
    <t xml:space="preserve">Étape 6 — tableau calculé. Base de la synthèse pour la direction.</t>
  </si>
  <si>
    <t xml:space="preserve">Activités</t>
  </si>
  <si>
    <t xml:space="preserve">Activités analysées en entretien</t>
  </si>
  <si>
    <t xml:space="preserve">Activités couvertes par la règle d’héritage</t>
  </si>
  <si>
    <t xml:space="preserve">Répartition par classe (activités analysées)</t>
  </si>
  <si>
    <t xml:space="preserve">Classe la plus exigeante utilisée</t>
  </si>
  <si>
    <t xml:space="preserve">Part des activités analysées dans cette classe</t>
  </si>
  <si>
    <t xml:space="preserve">Contrôle de répartition (seuil : Paramètres)</t>
  </si>
  <si>
    <t xml:space="preserve">Un dépassement n’est pas une erreur : il se discute avec le commanditaire et la décision se consigne.</t>
  </si>
  <si>
    <t xml:space="preserve">Contrôles de cohérence</t>
  </si>
  <si>
    <t xml:space="preserve">C1 Service — à justifier</t>
  </si>
  <si>
    <t xml:space="preserve">Activité plus tolérante que son service, sans justification</t>
  </si>
  <si>
    <t xml:space="preserve">C1 Service — justifiés</t>
  </si>
  <si>
    <t xml:space="preserve">C2 Amont — à justifier</t>
  </si>
  <si>
    <t xml:space="preserve">Activité amont plus tolérante que l’activité qu’elle alimente</t>
  </si>
  <si>
    <t xml:space="preserve">C3 Marge — à revoir</t>
  </si>
  <si>
    <t xml:space="preserve">Ratio RTO / DMIA ou temps de rattrapage hors grille</t>
  </si>
  <si>
    <t xml:space="preserve">Modes dégradés déclarés mais jamais pratiqués</t>
  </si>
  <si>
    <t xml:space="preserve">Ressources</t>
  </si>
  <si>
    <t xml:space="preserve">Points de concentration</t>
  </si>
  <si>
    <t xml:space="preserve">Filtrer l’onglet Ressources sur la colonne « Point de concentration »</t>
  </si>
  <si>
    <t xml:space="preserve">Écarts RTO</t>
  </si>
  <si>
    <t xml:space="preserve">Capacités RTO inconnues</t>
  </si>
  <si>
    <t xml:space="preserve">Une capacité inconnue est déjà un résultat</t>
  </si>
  <si>
    <t xml:space="preserve">Écarts PRD</t>
  </si>
  <si>
    <t xml:space="preserve">Capacités PRD inconnues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</si>
</sst>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%"/>
    <numFmt numFmtId="167" formatCode="0.##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3D4A5C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1"/>
      <color rgb="FF1769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D4A5C"/>
      </patternFill>
    </fill>
    <fill>
      <patternFill patternType="solid">
        <fgColor rgb="FFEEF2F6"/>
        <bgColor rgb="FFE3E7EC"/>
      </patternFill>
    </fill>
    <fill>
      <patternFill patternType="solid">
        <fgColor rgb="FFFFFFFF"/>
        <bgColor rgb="FFEEF2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F"/>
      </left>
      <right style="thin">
        <color rgb="FFB8C2CF"/>
      </right>
      <top style="thin">
        <color rgb="FFB8C2CF"/>
      </top>
      <bottom style="thin">
        <color rgb="FFB8C2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9EEEE"/>
        </patternFill>
      </fill>
    </dxf>
    <dxf>
      <fill>
        <patternFill>
          <bgColor rgb="FFFBE7C6"/>
        </patternFill>
      </fill>
    </dxf>
    <dxf>
      <fill>
        <patternFill>
          <bgColor rgb="FFE3E7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96B"/>
      <rgbColor rgb="FFB8C2CF"/>
      <rgbColor rgb="FF808080"/>
      <rgbColor rgb="FF9999FF"/>
      <rgbColor rgb="FF993366"/>
      <rgbColor rgb="FFFBE7C6"/>
      <rgbColor rgb="FFD9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6"/>
      <rgbColor rgb="FFE3E7E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D4A5C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B1:B2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35.05" hidden="false" customHeight="false" outlineLevel="0" collapsed="false">
      <c r="B5" s="3" t="s">
        <v>3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4" t="s">
        <v>4</v>
      </c>
    </row>
    <row r="8" customFormat="false" ht="35.0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23.85" hidden="false" customHeight="false" outlineLevel="0" collapsed="false">
      <c r="B11" s="3" t="s">
        <v>7</v>
      </c>
    </row>
    <row r="12" customFormat="false" ht="23.8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9</v>
      </c>
    </row>
    <row r="15" customFormat="false" ht="23.85" hidden="false" customHeight="false" outlineLevel="0" collapsed="false">
      <c r="B15" s="3" t="s">
        <v>10</v>
      </c>
    </row>
    <row r="16" customFormat="false" ht="15" hidden="false" customHeight="false" outlineLevel="0" collapsed="false">
      <c r="B16" s="3" t="s">
        <v>11</v>
      </c>
    </row>
    <row r="17" customFormat="false" ht="35.05" hidden="false" customHeight="false" outlineLevel="0" collapsed="false">
      <c r="B17" s="3" t="s">
        <v>12</v>
      </c>
    </row>
    <row r="18" customFormat="false" ht="23.85" hidden="false" customHeight="false" outlineLevel="0" collapsed="false">
      <c r="B18" s="3" t="s">
        <v>13</v>
      </c>
    </row>
    <row r="19" customFormat="false" ht="23.85" hidden="false" customHeight="false" outlineLevel="0" collapsed="false">
      <c r="B19" s="3" t="s">
        <v>14</v>
      </c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4" t="s">
        <v>16</v>
      </c>
    </row>
    <row r="23" customFormat="false" ht="23.85" hidden="false" customHeight="false" outlineLevel="0" collapsed="false">
      <c r="B23" s="3" t="s">
        <v>17</v>
      </c>
    </row>
    <row r="24" customFormat="false" ht="15" hidden="false" customHeight="false" outlineLevel="0" collapsed="false">
      <c r="B24" s="3"/>
    </row>
    <row r="25" customFormat="false" ht="15" hidden="false" customHeight="false" outlineLevel="0" collapsed="false">
      <c r="B25" s="4" t="s">
        <v>18</v>
      </c>
    </row>
    <row r="26" customFormat="false" ht="35.05" hidden="false" customHeight="false" outlineLevel="0" collapsed="false">
      <c r="B26" s="3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696B"/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5" t="s">
        <v>20</v>
      </c>
    </row>
    <row r="2" customFormat="false" ht="15" hidden="false" customHeight="false" outlineLevel="0" collapsed="false">
      <c r="A2" s="6" t="s">
        <v>21</v>
      </c>
    </row>
    <row r="4" customFormat="false" ht="15" hidden="false" customHeight="false" outlineLevel="0" collapsed="false">
      <c r="A4" s="7" t="s">
        <v>22</v>
      </c>
    </row>
    <row r="5" customFormat="false" ht="15" hidden="false" customHeight="false" outlineLevel="0" collapsed="false">
      <c r="A5" s="8" t="s">
        <v>23</v>
      </c>
      <c r="B5" s="8" t="s">
        <v>24</v>
      </c>
      <c r="C5" s="8" t="s">
        <v>25</v>
      </c>
      <c r="D5" s="8" t="s">
        <v>26</v>
      </c>
    </row>
    <row r="6" customFormat="false" ht="15" hidden="false" customHeight="false" outlineLevel="0" collapsed="false">
      <c r="A6" s="9" t="s">
        <v>27</v>
      </c>
      <c r="B6" s="10" t="n">
        <v>1</v>
      </c>
      <c r="C6" s="9" t="s">
        <v>28</v>
      </c>
      <c r="D6" s="9" t="s">
        <v>29</v>
      </c>
    </row>
    <row r="7" customFormat="false" ht="15" hidden="false" customHeight="false" outlineLevel="0" collapsed="false">
      <c r="A7" s="9" t="s">
        <v>30</v>
      </c>
      <c r="B7" s="10" t="n">
        <v>4</v>
      </c>
      <c r="C7" s="9" t="s">
        <v>31</v>
      </c>
      <c r="D7" s="9"/>
    </row>
    <row r="8" customFormat="false" ht="15" hidden="false" customHeight="false" outlineLevel="0" collapsed="false">
      <c r="A8" s="9" t="s">
        <v>32</v>
      </c>
      <c r="B8" s="10" t="n">
        <v>24</v>
      </c>
      <c r="C8" s="9" t="s">
        <v>31</v>
      </c>
      <c r="D8" s="9"/>
    </row>
    <row r="9" customFormat="false" ht="15" hidden="false" customHeight="false" outlineLevel="0" collapsed="false">
      <c r="A9" s="9" t="s">
        <v>33</v>
      </c>
      <c r="B9" s="10" t="n">
        <v>72</v>
      </c>
      <c r="C9" s="9" t="s">
        <v>31</v>
      </c>
      <c r="D9" s="9"/>
    </row>
    <row r="10" customFormat="false" ht="15" hidden="false" customHeight="false" outlineLevel="0" collapsed="false">
      <c r="A10" s="9" t="s">
        <v>34</v>
      </c>
      <c r="B10" s="10" t="n">
        <v>168</v>
      </c>
      <c r="C10" s="9" t="s">
        <v>31</v>
      </c>
      <c r="D10" s="9"/>
    </row>
    <row r="11" customFormat="false" ht="15" hidden="false" customHeight="false" outlineLevel="0" collapsed="false">
      <c r="A11" s="9" t="s">
        <v>35</v>
      </c>
      <c r="B11" s="10" t="n">
        <v>720</v>
      </c>
      <c r="C11" s="9" t="s">
        <v>31</v>
      </c>
      <c r="D11" s="9" t="s">
        <v>36</v>
      </c>
    </row>
    <row r="13" customFormat="false" ht="15" hidden="false" customHeight="false" outlineLevel="0" collapsed="false">
      <c r="A13" s="11" t="s">
        <v>37</v>
      </c>
      <c r="B13" s="10" t="n">
        <v>3</v>
      </c>
      <c r="D13" s="11" t="s">
        <v>38</v>
      </c>
    </row>
    <row r="15" customFormat="false" ht="15" hidden="false" customHeight="false" outlineLevel="0" collapsed="false">
      <c r="A15" s="7" t="s">
        <v>39</v>
      </c>
    </row>
    <row r="16" customFormat="false" ht="15" hidden="false" customHeight="false" outlineLevel="0" collapsed="false">
      <c r="A16" s="8" t="s">
        <v>40</v>
      </c>
      <c r="B16" s="8" t="s">
        <v>41</v>
      </c>
      <c r="C16" s="8"/>
      <c r="D16" s="8" t="s">
        <v>42</v>
      </c>
    </row>
    <row r="17" customFormat="false" ht="15" hidden="false" customHeight="true" outlineLevel="0" collapsed="false">
      <c r="A17" s="10" t="n">
        <v>24</v>
      </c>
      <c r="B17" s="12" t="n">
        <v>0.5</v>
      </c>
      <c r="D17" s="13" t="s">
        <v>43</v>
      </c>
    </row>
    <row r="18" customFormat="false" ht="15" hidden="false" customHeight="false" outlineLevel="0" collapsed="false">
      <c r="A18" s="10" t="n">
        <v>72</v>
      </c>
      <c r="B18" s="12" t="n">
        <v>0.67</v>
      </c>
      <c r="D18" s="13"/>
    </row>
    <row r="19" customFormat="false" ht="15" hidden="false" customHeight="false" outlineLevel="0" collapsed="false">
      <c r="A19" s="9" t="s">
        <v>44</v>
      </c>
      <c r="B19" s="12" t="n">
        <v>0.75</v>
      </c>
      <c r="D19" s="13"/>
    </row>
    <row r="21" customFormat="false" ht="15" hidden="false" customHeight="false" outlineLevel="0" collapsed="false">
      <c r="A21" s="7" t="s">
        <v>45</v>
      </c>
    </row>
    <row r="22" customFormat="false" ht="23.85" hidden="false" customHeight="false" outlineLevel="0" collapsed="false">
      <c r="A22" s="8" t="s">
        <v>46</v>
      </c>
      <c r="B22" s="8" t="s">
        <v>47</v>
      </c>
      <c r="C22" s="8" t="s">
        <v>48</v>
      </c>
      <c r="D22" s="8" t="s">
        <v>49</v>
      </c>
    </row>
    <row r="23" customFormat="false" ht="15" hidden="false" customHeight="false" outlineLevel="0" collapsed="false">
      <c r="A23" s="14" t="s">
        <v>50</v>
      </c>
      <c r="B23" s="10" t="n">
        <v>1</v>
      </c>
      <c r="C23" s="9" t="s">
        <v>28</v>
      </c>
      <c r="D23" s="9" t="s">
        <v>51</v>
      </c>
    </row>
    <row r="24" customFormat="false" ht="15" hidden="false" customHeight="false" outlineLevel="0" collapsed="false">
      <c r="A24" s="14" t="s">
        <v>52</v>
      </c>
      <c r="B24" s="10" t="n">
        <v>4</v>
      </c>
      <c r="C24" s="9" t="s">
        <v>31</v>
      </c>
      <c r="D24" s="9" t="s">
        <v>53</v>
      </c>
    </row>
    <row r="25" customFormat="false" ht="15" hidden="false" customHeight="false" outlineLevel="0" collapsed="false">
      <c r="A25" s="14" t="s">
        <v>54</v>
      </c>
      <c r="B25" s="10" t="n">
        <v>24</v>
      </c>
      <c r="C25" s="9" t="s">
        <v>31</v>
      </c>
      <c r="D25" s="9" t="s">
        <v>55</v>
      </c>
    </row>
    <row r="26" customFormat="false" ht="15" hidden="false" customHeight="false" outlineLevel="0" collapsed="false">
      <c r="A26" s="14" t="s">
        <v>56</v>
      </c>
      <c r="B26" s="10" t="n">
        <v>72</v>
      </c>
      <c r="C26" s="9" t="s">
        <v>31</v>
      </c>
      <c r="D26" s="9" t="s">
        <v>57</v>
      </c>
    </row>
    <row r="27" customFormat="false" ht="15" hidden="false" customHeight="false" outlineLevel="0" collapsed="false">
      <c r="A27" s="14" t="s">
        <v>58</v>
      </c>
      <c r="B27" s="10" t="s">
        <v>44</v>
      </c>
      <c r="C27" s="9" t="s">
        <v>31</v>
      </c>
      <c r="D27" s="9" t="s">
        <v>59</v>
      </c>
    </row>
    <row r="29" customFormat="false" ht="23.85" hidden="false" customHeight="false" outlineLevel="0" collapsed="false">
      <c r="A29" s="11" t="s">
        <v>60</v>
      </c>
      <c r="B29" s="12" t="n">
        <v>0.333333333333333</v>
      </c>
      <c r="D29" s="3" t="s">
        <v>61</v>
      </c>
    </row>
  </sheetData>
  <mergeCells count="1">
    <mergeCell ref="D17:D19"/>
  </mergeCells>
  <dataValidations count="1">
    <dataValidation allowBlank="true" errorStyle="stop" operator="between" showDropDown="false" showErrorMessage="false" showInputMessage="false" sqref="C6:C11 C23:C27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696B"/>
    <pageSetUpPr fitToPage="false"/>
  </sheetPr>
  <dimension ref="A1:K5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5" min="4" style="0" width="10"/>
    <col collapsed="false" customWidth="true" hidden="false" outlineLevel="0" max="6" min="6" style="0" width="34"/>
    <col collapsed="false" customWidth="true" hidden="false" outlineLevel="0" max="7" min="7" style="0" width="26"/>
    <col collapsed="false" customWidth="true" hidden="false" outlineLevel="0" max="8" min="8" style="0" width="12"/>
    <col collapsed="false" customWidth="true" hidden="false" outlineLevel="0" max="9" min="9" style="0" width="22"/>
    <col collapsed="false" customWidth="true" hidden="false" outlineLevel="0" max="10" min="10" style="0" width="14"/>
    <col collapsed="false" customWidth="true" hidden="false" outlineLevel="0" max="11" min="11" style="0" width="11"/>
  </cols>
  <sheetData>
    <row r="1" customFormat="false" ht="17.35" hidden="false" customHeight="false" outlineLevel="0" collapsed="false">
      <c r="A1" s="5" t="s">
        <v>62</v>
      </c>
    </row>
    <row r="2" customFormat="false" ht="15" hidden="false" customHeight="false" outlineLevel="0" collapsed="false">
      <c r="A2" s="6" t="s">
        <v>63</v>
      </c>
    </row>
    <row r="4" customFormat="false" ht="42" hidden="false" customHeight="true" outlineLevel="0" collapsed="false">
      <c r="A4" s="8" t="s">
        <v>64</v>
      </c>
      <c r="B4" s="8" t="s">
        <v>65</v>
      </c>
      <c r="C4" s="8" t="s">
        <v>66</v>
      </c>
      <c r="D4" s="8" t="s">
        <v>67</v>
      </c>
      <c r="E4" s="8" t="s">
        <v>68</v>
      </c>
      <c r="F4" s="8" t="s">
        <v>69</v>
      </c>
      <c r="G4" s="8" t="s">
        <v>70</v>
      </c>
      <c r="H4" s="8" t="s">
        <v>71</v>
      </c>
      <c r="I4" s="8" t="s">
        <v>72</v>
      </c>
      <c r="J4" s="8" t="s">
        <v>73</v>
      </c>
      <c r="K4" s="8" t="s">
        <v>74</v>
      </c>
    </row>
    <row r="5" customFormat="false" ht="23.85" hidden="false" customHeight="false" outlineLevel="0" collapsed="false">
      <c r="A5" s="9" t="s">
        <v>75</v>
      </c>
      <c r="B5" s="9" t="s">
        <v>76</v>
      </c>
      <c r="C5" s="9" t="s">
        <v>77</v>
      </c>
      <c r="D5" s="10" t="n">
        <v>24</v>
      </c>
      <c r="E5" s="10" t="n">
        <v>1</v>
      </c>
      <c r="F5" s="9" t="s">
        <v>78</v>
      </c>
      <c r="G5" s="9" t="s">
        <v>79</v>
      </c>
      <c r="H5" s="9" t="s">
        <v>31</v>
      </c>
      <c r="I5" s="9" t="s">
        <v>80</v>
      </c>
      <c r="J5" s="9" t="s">
        <v>81</v>
      </c>
      <c r="K5" s="15" t="n">
        <f aca="false">IF(A5="","",COUNTIF(Activités!$C$5:$C$54,A5))</f>
        <v>3</v>
      </c>
    </row>
    <row r="6" customFormat="false" ht="23.85" hidden="false" customHeight="false" outlineLevel="0" collapsed="false">
      <c r="A6" s="9" t="s">
        <v>82</v>
      </c>
      <c r="B6" s="9" t="s">
        <v>83</v>
      </c>
      <c r="C6" s="9" t="s">
        <v>84</v>
      </c>
      <c r="D6" s="10" t="n">
        <v>72</v>
      </c>
      <c r="E6" s="10" t="n">
        <v>24</v>
      </c>
      <c r="F6" s="9" t="s">
        <v>85</v>
      </c>
      <c r="G6" s="9" t="s">
        <v>86</v>
      </c>
      <c r="H6" s="9" t="s">
        <v>31</v>
      </c>
      <c r="I6" s="9" t="s">
        <v>80</v>
      </c>
      <c r="J6" s="9" t="s">
        <v>81</v>
      </c>
      <c r="K6" s="15" t="n">
        <f aca="false">IF(A6="","",COUNTIF(Activités!$C$5:$C$54,A6))</f>
        <v>1</v>
      </c>
    </row>
    <row r="7" customFormat="false" ht="23.85" hidden="false" customHeight="false" outlineLevel="0" collapsed="false">
      <c r="A7" s="9" t="s">
        <v>87</v>
      </c>
      <c r="B7" s="9" t="s">
        <v>88</v>
      </c>
      <c r="C7" s="9" t="s">
        <v>89</v>
      </c>
      <c r="D7" s="10" t="n">
        <v>72</v>
      </c>
      <c r="E7" s="10" t="n">
        <v>4</v>
      </c>
      <c r="F7" s="9" t="s">
        <v>90</v>
      </c>
      <c r="G7" s="9" t="s">
        <v>91</v>
      </c>
      <c r="H7" s="9" t="s">
        <v>31</v>
      </c>
      <c r="I7" s="9" t="s">
        <v>80</v>
      </c>
      <c r="J7" s="9" t="s">
        <v>81</v>
      </c>
      <c r="K7" s="15" t="n">
        <f aca="false">IF(A7="","",COUNTIF(Activités!$C$5:$C$54,A7))</f>
        <v>1</v>
      </c>
    </row>
    <row r="8" customFormat="false" ht="23.85" hidden="false" customHeight="false" outlineLevel="0" collapsed="false">
      <c r="A8" s="9" t="s">
        <v>92</v>
      </c>
      <c r="B8" s="9" t="s">
        <v>93</v>
      </c>
      <c r="C8" s="9" t="s">
        <v>94</v>
      </c>
      <c r="D8" s="10" t="n">
        <v>72</v>
      </c>
      <c r="E8" s="10" t="n">
        <v>24</v>
      </c>
      <c r="F8" s="9" t="s">
        <v>95</v>
      </c>
      <c r="G8" s="9" t="s">
        <v>96</v>
      </c>
      <c r="H8" s="9" t="s">
        <v>31</v>
      </c>
      <c r="I8" s="9" t="s">
        <v>80</v>
      </c>
      <c r="J8" s="9" t="s">
        <v>81</v>
      </c>
      <c r="K8" s="15" t="n">
        <f aca="false">IF(A8="","",COUNTIF(Activités!$C$5:$C$54,A8))</f>
        <v>2</v>
      </c>
    </row>
    <row r="9" customFormat="false" ht="15" hidden="false" customHeight="false" outlineLevel="0" collapsed="false">
      <c r="A9" s="9" t="s">
        <v>97</v>
      </c>
      <c r="B9" s="9" t="s">
        <v>98</v>
      </c>
      <c r="C9" s="9" t="s">
        <v>99</v>
      </c>
      <c r="D9" s="10" t="n">
        <v>720</v>
      </c>
      <c r="E9" s="10" t="n">
        <v>168</v>
      </c>
      <c r="F9" s="9" t="s">
        <v>100</v>
      </c>
      <c r="G9" s="9" t="s">
        <v>100</v>
      </c>
      <c r="H9" s="9" t="s">
        <v>28</v>
      </c>
      <c r="I9" s="9" t="s">
        <v>80</v>
      </c>
      <c r="J9" s="9" t="s">
        <v>81</v>
      </c>
      <c r="K9" s="15" t="n">
        <f aca="false">IF(A9="","",COUNTIF(Activités!$C$5:$C$54,A9))</f>
        <v>1</v>
      </c>
    </row>
    <row r="10" customFormat="false" ht="23.85" hidden="false" customHeight="false" outlineLevel="0" collapsed="false">
      <c r="A10" s="9" t="s">
        <v>101</v>
      </c>
      <c r="B10" s="9" t="s">
        <v>102</v>
      </c>
      <c r="C10" s="9" t="s">
        <v>103</v>
      </c>
      <c r="D10" s="10" t="n">
        <v>720</v>
      </c>
      <c r="E10" s="10" t="n">
        <v>168</v>
      </c>
      <c r="F10" s="9" t="s">
        <v>100</v>
      </c>
      <c r="G10" s="9" t="s">
        <v>100</v>
      </c>
      <c r="H10" s="9" t="s">
        <v>28</v>
      </c>
      <c r="I10" s="9" t="s">
        <v>80</v>
      </c>
      <c r="J10" s="9" t="s">
        <v>81</v>
      </c>
      <c r="K10" s="15" t="n">
        <f aca="false">IF(A10="","",COUNTIF(Activités!$C$5:$C$54,A10))</f>
        <v>0</v>
      </c>
    </row>
    <row r="11" customFormat="false" ht="15" hidden="false" customHeight="false" outlineLevel="0" collapsed="false">
      <c r="A11" s="9"/>
      <c r="B11" s="9"/>
      <c r="C11" s="9"/>
      <c r="D11" s="10"/>
      <c r="E11" s="10"/>
      <c r="F11" s="9"/>
      <c r="G11" s="9"/>
      <c r="H11" s="9"/>
      <c r="I11" s="9"/>
      <c r="J11" s="9"/>
      <c r="K11" s="15" t="str">
        <f aca="false">IF(A11="","",COUNTIF(Activités!$C$5:$C$54,A11))</f>
        <v/>
      </c>
    </row>
    <row r="12" customFormat="false" ht="15" hidden="false" customHeight="false" outlineLevel="0" collapsed="false">
      <c r="A12" s="9"/>
      <c r="B12" s="9"/>
      <c r="C12" s="9"/>
      <c r="D12" s="10"/>
      <c r="E12" s="10"/>
      <c r="F12" s="9"/>
      <c r="G12" s="9"/>
      <c r="H12" s="9"/>
      <c r="I12" s="9"/>
      <c r="J12" s="9"/>
      <c r="K12" s="15" t="str">
        <f aca="false">IF(A12="","",COUNTIF(Activités!$C$5:$C$54,A12))</f>
        <v/>
      </c>
    </row>
    <row r="13" customFormat="false" ht="15" hidden="false" customHeight="false" outlineLevel="0" collapsed="false">
      <c r="A13" s="9"/>
      <c r="B13" s="9"/>
      <c r="C13" s="9"/>
      <c r="D13" s="10"/>
      <c r="E13" s="10"/>
      <c r="F13" s="9"/>
      <c r="G13" s="9"/>
      <c r="H13" s="9"/>
      <c r="I13" s="9"/>
      <c r="J13" s="9"/>
      <c r="K13" s="15" t="str">
        <f aca="false">IF(A13="","",COUNTIF(Activités!$C$5:$C$54,A13))</f>
        <v/>
      </c>
    </row>
    <row r="14" customFormat="false" ht="15" hidden="false" customHeight="false" outlineLevel="0" collapsed="false">
      <c r="A14" s="9"/>
      <c r="B14" s="9"/>
      <c r="C14" s="9"/>
      <c r="D14" s="10"/>
      <c r="E14" s="10"/>
      <c r="F14" s="9"/>
      <c r="G14" s="9"/>
      <c r="H14" s="9"/>
      <c r="I14" s="9"/>
      <c r="J14" s="9"/>
      <c r="K14" s="15" t="str">
        <f aca="false">IF(A14="","",COUNTIF(Activités!$C$5:$C$54,A14))</f>
        <v/>
      </c>
    </row>
    <row r="15" customFormat="false" ht="15" hidden="false" customHeight="false" outlineLevel="0" collapsed="false">
      <c r="A15" s="9"/>
      <c r="B15" s="9"/>
      <c r="C15" s="9"/>
      <c r="D15" s="10"/>
      <c r="E15" s="10"/>
      <c r="F15" s="9"/>
      <c r="G15" s="9"/>
      <c r="H15" s="9"/>
      <c r="I15" s="9"/>
      <c r="J15" s="9"/>
      <c r="K15" s="15" t="str">
        <f aca="false">IF(A15="","",COUNTIF(Activités!$C$5:$C$54,A15))</f>
        <v/>
      </c>
    </row>
    <row r="16" customFormat="false" ht="15" hidden="false" customHeight="false" outlineLevel="0" collapsed="false">
      <c r="A16" s="9"/>
      <c r="B16" s="9"/>
      <c r="C16" s="9"/>
      <c r="D16" s="10"/>
      <c r="E16" s="10"/>
      <c r="F16" s="9"/>
      <c r="G16" s="9"/>
      <c r="H16" s="9"/>
      <c r="I16" s="9"/>
      <c r="J16" s="9"/>
      <c r="K16" s="15" t="str">
        <f aca="false">IF(A16="","",COUNTIF(Activités!$C$5:$C$54,A16))</f>
        <v/>
      </c>
    </row>
    <row r="17" customFormat="false" ht="15" hidden="false" customHeight="false" outlineLevel="0" collapsed="false">
      <c r="A17" s="9"/>
      <c r="B17" s="9"/>
      <c r="C17" s="9"/>
      <c r="D17" s="10"/>
      <c r="E17" s="10"/>
      <c r="F17" s="9"/>
      <c r="G17" s="9"/>
      <c r="H17" s="9"/>
      <c r="I17" s="9"/>
      <c r="J17" s="9"/>
      <c r="K17" s="15" t="str">
        <f aca="false">IF(A17="","",COUNTIF(Activités!$C$5:$C$54,A17))</f>
        <v/>
      </c>
    </row>
    <row r="18" customFormat="false" ht="15" hidden="false" customHeight="false" outlineLevel="0" collapsed="false">
      <c r="A18" s="9"/>
      <c r="B18" s="9"/>
      <c r="C18" s="9"/>
      <c r="D18" s="10"/>
      <c r="E18" s="10"/>
      <c r="F18" s="9"/>
      <c r="G18" s="9"/>
      <c r="H18" s="9"/>
      <c r="I18" s="9"/>
      <c r="J18" s="9"/>
      <c r="K18" s="15" t="str">
        <f aca="false">IF(A18="","",COUNTIF(Activités!$C$5:$C$54,A18))</f>
        <v/>
      </c>
    </row>
    <row r="19" customFormat="false" ht="15" hidden="false" customHeight="false" outlineLevel="0" collapsed="false">
      <c r="A19" s="9"/>
      <c r="B19" s="9"/>
      <c r="C19" s="9"/>
      <c r="D19" s="10"/>
      <c r="E19" s="10"/>
      <c r="F19" s="9"/>
      <c r="G19" s="9"/>
      <c r="H19" s="9"/>
      <c r="I19" s="9"/>
      <c r="J19" s="9"/>
      <c r="K19" s="15" t="str">
        <f aca="false">IF(A19="","",COUNTIF(Activités!$C$5:$C$54,A19))</f>
        <v/>
      </c>
    </row>
    <row r="20" customFormat="false" ht="15" hidden="false" customHeight="false" outlineLevel="0" collapsed="false">
      <c r="A20" s="9"/>
      <c r="B20" s="9"/>
      <c r="C20" s="9"/>
      <c r="D20" s="10"/>
      <c r="E20" s="10"/>
      <c r="F20" s="9"/>
      <c r="G20" s="9"/>
      <c r="H20" s="9"/>
      <c r="I20" s="9"/>
      <c r="J20" s="9"/>
      <c r="K20" s="15" t="str">
        <f aca="false">IF(A20="","",COUNTIF(Activités!$C$5:$C$54,A20))</f>
        <v/>
      </c>
    </row>
    <row r="21" customFormat="false" ht="15" hidden="false" customHeight="false" outlineLevel="0" collapsed="false">
      <c r="A21" s="9"/>
      <c r="B21" s="9"/>
      <c r="C21" s="9"/>
      <c r="D21" s="10"/>
      <c r="E21" s="10"/>
      <c r="F21" s="9"/>
      <c r="G21" s="9"/>
      <c r="H21" s="9"/>
      <c r="I21" s="9"/>
      <c r="J21" s="9"/>
      <c r="K21" s="15" t="str">
        <f aca="false">IF(A21="","",COUNTIF(Activités!$C$5:$C$54,A21))</f>
        <v/>
      </c>
    </row>
    <row r="22" customFormat="false" ht="15" hidden="false" customHeight="false" outlineLevel="0" collapsed="false">
      <c r="A22" s="9"/>
      <c r="B22" s="9"/>
      <c r="C22" s="9"/>
      <c r="D22" s="10"/>
      <c r="E22" s="10"/>
      <c r="F22" s="9"/>
      <c r="G22" s="9"/>
      <c r="H22" s="9"/>
      <c r="I22" s="9"/>
      <c r="J22" s="9"/>
      <c r="K22" s="15" t="str">
        <f aca="false">IF(A22="","",COUNTIF(Activités!$C$5:$C$54,A22))</f>
        <v/>
      </c>
    </row>
    <row r="23" customFormat="false" ht="15" hidden="false" customHeight="false" outlineLevel="0" collapsed="false">
      <c r="A23" s="9"/>
      <c r="B23" s="9"/>
      <c r="C23" s="9"/>
      <c r="D23" s="10"/>
      <c r="E23" s="10"/>
      <c r="F23" s="9"/>
      <c r="G23" s="9"/>
      <c r="H23" s="9"/>
      <c r="I23" s="9"/>
      <c r="J23" s="9"/>
      <c r="K23" s="15" t="str">
        <f aca="false">IF(A23="","",COUNTIF(Activités!$C$5:$C$54,A23))</f>
        <v/>
      </c>
    </row>
    <row r="24" customFormat="false" ht="15" hidden="false" customHeight="false" outlineLevel="0" collapsed="false">
      <c r="A24" s="9"/>
      <c r="B24" s="9"/>
      <c r="C24" s="9"/>
      <c r="D24" s="10"/>
      <c r="E24" s="10"/>
      <c r="F24" s="9"/>
      <c r="G24" s="9"/>
      <c r="H24" s="9"/>
      <c r="I24" s="9"/>
      <c r="J24" s="9"/>
      <c r="K24" s="15" t="str">
        <f aca="false">IF(A24="","",COUNTIF(Activités!$C$5:$C$54,A24))</f>
        <v/>
      </c>
    </row>
    <row r="25" customFormat="false" ht="15" hidden="false" customHeight="false" outlineLevel="0" collapsed="false">
      <c r="A25" s="9"/>
      <c r="B25" s="9"/>
      <c r="C25" s="9"/>
      <c r="D25" s="10"/>
      <c r="E25" s="10"/>
      <c r="F25" s="9"/>
      <c r="G25" s="9"/>
      <c r="H25" s="9"/>
      <c r="I25" s="9"/>
      <c r="J25" s="9"/>
      <c r="K25" s="15" t="str">
        <f aca="false">IF(A25="","",COUNTIF(Activités!$C$5:$C$54,A25))</f>
        <v/>
      </c>
    </row>
    <row r="26" customFormat="false" ht="15" hidden="false" customHeight="false" outlineLevel="0" collapsed="false">
      <c r="A26" s="9"/>
      <c r="B26" s="9"/>
      <c r="C26" s="9"/>
      <c r="D26" s="10"/>
      <c r="E26" s="10"/>
      <c r="F26" s="9"/>
      <c r="G26" s="9"/>
      <c r="H26" s="9"/>
      <c r="I26" s="9"/>
      <c r="J26" s="9"/>
      <c r="K26" s="15" t="str">
        <f aca="false">IF(A26="","",COUNTIF(Activités!$C$5:$C$54,A26))</f>
        <v/>
      </c>
    </row>
    <row r="27" customFormat="false" ht="15" hidden="false" customHeight="false" outlineLevel="0" collapsed="false">
      <c r="A27" s="9"/>
      <c r="B27" s="9"/>
      <c r="C27" s="9"/>
      <c r="D27" s="10"/>
      <c r="E27" s="10"/>
      <c r="F27" s="9"/>
      <c r="G27" s="9"/>
      <c r="H27" s="9"/>
      <c r="I27" s="9"/>
      <c r="J27" s="9"/>
      <c r="K27" s="15" t="str">
        <f aca="false">IF(A27="","",COUNTIF(Activités!$C$5:$C$54,A27))</f>
        <v/>
      </c>
    </row>
    <row r="28" customFormat="false" ht="15" hidden="false" customHeight="false" outlineLevel="0" collapsed="false">
      <c r="A28" s="9"/>
      <c r="B28" s="9"/>
      <c r="C28" s="9"/>
      <c r="D28" s="10"/>
      <c r="E28" s="10"/>
      <c r="F28" s="9"/>
      <c r="G28" s="9"/>
      <c r="H28" s="9"/>
      <c r="I28" s="9"/>
      <c r="J28" s="9"/>
      <c r="K28" s="15" t="str">
        <f aca="false">IF(A28="","",COUNTIF(Activités!$C$5:$C$54,A28))</f>
        <v/>
      </c>
    </row>
    <row r="29" customFormat="false" ht="15" hidden="false" customHeight="false" outlineLevel="0" collapsed="false">
      <c r="A29" s="9"/>
      <c r="B29" s="9"/>
      <c r="C29" s="9"/>
      <c r="D29" s="10"/>
      <c r="E29" s="10"/>
      <c r="F29" s="9"/>
      <c r="G29" s="9"/>
      <c r="H29" s="9"/>
      <c r="I29" s="9"/>
      <c r="J29" s="9"/>
      <c r="K29" s="15" t="str">
        <f aca="false">IF(A29="","",COUNTIF(Activités!$C$5:$C$54,A29))</f>
        <v/>
      </c>
    </row>
    <row r="30" customFormat="false" ht="15" hidden="false" customHeight="false" outlineLevel="0" collapsed="false">
      <c r="A30" s="9"/>
      <c r="B30" s="9"/>
      <c r="C30" s="9"/>
      <c r="D30" s="10"/>
      <c r="E30" s="10"/>
      <c r="F30" s="9"/>
      <c r="G30" s="9"/>
      <c r="H30" s="9"/>
      <c r="I30" s="9"/>
      <c r="J30" s="9"/>
      <c r="K30" s="15" t="str">
        <f aca="false">IF(A30="","",COUNTIF(Activités!$C$5:$C$54,A30))</f>
        <v/>
      </c>
    </row>
    <row r="31" customFormat="false" ht="15" hidden="false" customHeight="false" outlineLevel="0" collapsed="false">
      <c r="A31" s="9"/>
      <c r="B31" s="9"/>
      <c r="C31" s="9"/>
      <c r="D31" s="10"/>
      <c r="E31" s="10"/>
      <c r="F31" s="9"/>
      <c r="G31" s="9"/>
      <c r="H31" s="9"/>
      <c r="I31" s="9"/>
      <c r="J31" s="9"/>
      <c r="K31" s="15" t="str">
        <f aca="false">IF(A31="","",COUNTIF(Activités!$C$5:$C$54,A31))</f>
        <v/>
      </c>
    </row>
    <row r="32" customFormat="false" ht="15" hidden="false" customHeight="false" outlineLevel="0" collapsed="false">
      <c r="A32" s="9"/>
      <c r="B32" s="9"/>
      <c r="C32" s="9"/>
      <c r="D32" s="10"/>
      <c r="E32" s="10"/>
      <c r="F32" s="9"/>
      <c r="G32" s="9"/>
      <c r="H32" s="9"/>
      <c r="I32" s="9"/>
      <c r="J32" s="9"/>
      <c r="K32" s="15" t="str">
        <f aca="false">IF(A32="","",COUNTIF(Activités!$C$5:$C$54,A32))</f>
        <v/>
      </c>
    </row>
    <row r="33" customFormat="false" ht="15" hidden="false" customHeight="false" outlineLevel="0" collapsed="false">
      <c r="A33" s="9"/>
      <c r="B33" s="9"/>
      <c r="C33" s="9"/>
      <c r="D33" s="10"/>
      <c r="E33" s="10"/>
      <c r="F33" s="9"/>
      <c r="G33" s="9"/>
      <c r="H33" s="9"/>
      <c r="I33" s="9"/>
      <c r="J33" s="9"/>
      <c r="K33" s="15" t="str">
        <f aca="false">IF(A33="","",COUNTIF(Activités!$C$5:$C$54,A33))</f>
        <v/>
      </c>
    </row>
    <row r="34" customFormat="false" ht="15" hidden="false" customHeight="false" outlineLevel="0" collapsed="false">
      <c r="A34" s="9"/>
      <c r="B34" s="9"/>
      <c r="C34" s="9"/>
      <c r="D34" s="10"/>
      <c r="E34" s="10"/>
      <c r="F34" s="9"/>
      <c r="G34" s="9"/>
      <c r="H34" s="9"/>
      <c r="I34" s="9"/>
      <c r="J34" s="9"/>
      <c r="K34" s="15" t="str">
        <f aca="false">IF(A34="","",COUNTIF(Activités!$C$5:$C$54,A34))</f>
        <v/>
      </c>
    </row>
    <row r="35" customFormat="false" ht="15" hidden="false" customHeight="false" outlineLevel="0" collapsed="false">
      <c r="A35" s="9"/>
      <c r="B35" s="9"/>
      <c r="C35" s="9"/>
      <c r="D35" s="10"/>
      <c r="E35" s="10"/>
      <c r="F35" s="9"/>
      <c r="G35" s="9"/>
      <c r="H35" s="9"/>
      <c r="I35" s="9"/>
      <c r="J35" s="9"/>
      <c r="K35" s="15" t="str">
        <f aca="false">IF(A35="","",COUNTIF(Activités!$C$5:$C$54,A35))</f>
        <v/>
      </c>
    </row>
    <row r="36" customFormat="false" ht="15" hidden="false" customHeight="false" outlineLevel="0" collapsed="false">
      <c r="A36" s="9"/>
      <c r="B36" s="9"/>
      <c r="C36" s="9"/>
      <c r="D36" s="10"/>
      <c r="E36" s="10"/>
      <c r="F36" s="9"/>
      <c r="G36" s="9"/>
      <c r="H36" s="9"/>
      <c r="I36" s="9"/>
      <c r="J36" s="9"/>
      <c r="K36" s="15" t="str">
        <f aca="false">IF(A36="","",COUNTIF(Activités!$C$5:$C$54,A36))</f>
        <v/>
      </c>
    </row>
    <row r="37" customFormat="false" ht="15" hidden="false" customHeight="false" outlineLevel="0" collapsed="false">
      <c r="A37" s="9"/>
      <c r="B37" s="9"/>
      <c r="C37" s="9"/>
      <c r="D37" s="10"/>
      <c r="E37" s="10"/>
      <c r="F37" s="9"/>
      <c r="G37" s="9"/>
      <c r="H37" s="9"/>
      <c r="I37" s="9"/>
      <c r="J37" s="9"/>
      <c r="K37" s="15" t="str">
        <f aca="false">IF(A37="","",COUNTIF(Activités!$C$5:$C$54,A37))</f>
        <v/>
      </c>
    </row>
    <row r="38" customFormat="false" ht="15" hidden="false" customHeight="false" outlineLevel="0" collapsed="false">
      <c r="A38" s="9"/>
      <c r="B38" s="9"/>
      <c r="C38" s="9"/>
      <c r="D38" s="10"/>
      <c r="E38" s="10"/>
      <c r="F38" s="9"/>
      <c r="G38" s="9"/>
      <c r="H38" s="9"/>
      <c r="I38" s="9"/>
      <c r="J38" s="9"/>
      <c r="K38" s="15" t="str">
        <f aca="false">IF(A38="","",COUNTIF(Activités!$C$5:$C$54,A38))</f>
        <v/>
      </c>
    </row>
    <row r="39" customFormat="false" ht="15" hidden="false" customHeight="false" outlineLevel="0" collapsed="false">
      <c r="A39" s="9"/>
      <c r="B39" s="9"/>
      <c r="C39" s="9"/>
      <c r="D39" s="10"/>
      <c r="E39" s="10"/>
      <c r="F39" s="9"/>
      <c r="G39" s="9"/>
      <c r="H39" s="9"/>
      <c r="I39" s="9"/>
      <c r="J39" s="9"/>
      <c r="K39" s="15" t="str">
        <f aca="false">IF(A39="","",COUNTIF(Activités!$C$5:$C$54,A39))</f>
        <v/>
      </c>
    </row>
    <row r="40" customFormat="false" ht="15" hidden="false" customHeight="false" outlineLevel="0" collapsed="false">
      <c r="A40" s="9"/>
      <c r="B40" s="9"/>
      <c r="C40" s="9"/>
      <c r="D40" s="10"/>
      <c r="E40" s="10"/>
      <c r="F40" s="9"/>
      <c r="G40" s="9"/>
      <c r="H40" s="9"/>
      <c r="I40" s="9"/>
      <c r="J40" s="9"/>
      <c r="K40" s="15" t="str">
        <f aca="false">IF(A40="","",COUNTIF(Activités!$C$5:$C$54,A40))</f>
        <v/>
      </c>
    </row>
    <row r="41" customFormat="false" ht="15" hidden="false" customHeight="false" outlineLevel="0" collapsed="false">
      <c r="A41" s="9"/>
      <c r="B41" s="9"/>
      <c r="C41" s="9"/>
      <c r="D41" s="10"/>
      <c r="E41" s="10"/>
      <c r="F41" s="9"/>
      <c r="G41" s="9"/>
      <c r="H41" s="9"/>
      <c r="I41" s="9"/>
      <c r="J41" s="9"/>
      <c r="K41" s="15" t="str">
        <f aca="false">IF(A41="","",COUNTIF(Activités!$C$5:$C$54,A41))</f>
        <v/>
      </c>
    </row>
    <row r="42" customFormat="false" ht="15" hidden="false" customHeight="false" outlineLevel="0" collapsed="false">
      <c r="A42" s="9"/>
      <c r="B42" s="9"/>
      <c r="C42" s="9"/>
      <c r="D42" s="10"/>
      <c r="E42" s="10"/>
      <c r="F42" s="9"/>
      <c r="G42" s="9"/>
      <c r="H42" s="9"/>
      <c r="I42" s="9"/>
      <c r="J42" s="9"/>
      <c r="K42" s="15" t="str">
        <f aca="false">IF(A42="","",COUNTIF(Activités!$C$5:$C$54,A42))</f>
        <v/>
      </c>
    </row>
    <row r="43" customFormat="false" ht="15" hidden="false" customHeight="false" outlineLevel="0" collapsed="false">
      <c r="A43" s="9"/>
      <c r="B43" s="9"/>
      <c r="C43" s="9"/>
      <c r="D43" s="10"/>
      <c r="E43" s="10"/>
      <c r="F43" s="9"/>
      <c r="G43" s="9"/>
      <c r="H43" s="9"/>
      <c r="I43" s="9"/>
      <c r="J43" s="9"/>
      <c r="K43" s="15" t="str">
        <f aca="false">IF(A43="","",COUNTIF(Activités!$C$5:$C$54,A43))</f>
        <v/>
      </c>
    </row>
    <row r="44" customFormat="false" ht="15" hidden="false" customHeight="false" outlineLevel="0" collapsed="false">
      <c r="A44" s="9"/>
      <c r="B44" s="9"/>
      <c r="C44" s="9"/>
      <c r="D44" s="10"/>
      <c r="E44" s="10"/>
      <c r="F44" s="9"/>
      <c r="G44" s="9"/>
      <c r="H44" s="9"/>
      <c r="I44" s="9"/>
      <c r="J44" s="9"/>
      <c r="K44" s="15" t="str">
        <f aca="false">IF(A44="","",COUNTIF(Activités!$C$5:$C$54,A44))</f>
        <v/>
      </c>
    </row>
    <row r="45" customFormat="false" ht="15" hidden="false" customHeight="false" outlineLevel="0" collapsed="false">
      <c r="A45" s="9"/>
      <c r="B45" s="9"/>
      <c r="C45" s="9"/>
      <c r="D45" s="10"/>
      <c r="E45" s="10"/>
      <c r="F45" s="9"/>
      <c r="G45" s="9"/>
      <c r="H45" s="9"/>
      <c r="I45" s="9"/>
      <c r="J45" s="9"/>
      <c r="K45" s="15" t="str">
        <f aca="false">IF(A45="","",COUNTIF(Activités!$C$5:$C$54,A45))</f>
        <v/>
      </c>
    </row>
    <row r="46" customFormat="false" ht="15" hidden="false" customHeight="false" outlineLevel="0" collapsed="false">
      <c r="A46" s="9"/>
      <c r="B46" s="9"/>
      <c r="C46" s="9"/>
      <c r="D46" s="10"/>
      <c r="E46" s="10"/>
      <c r="F46" s="9"/>
      <c r="G46" s="9"/>
      <c r="H46" s="9"/>
      <c r="I46" s="9"/>
      <c r="J46" s="9"/>
      <c r="K46" s="15" t="str">
        <f aca="false">IF(A46="","",COUNTIF(Activités!$C$5:$C$54,A46))</f>
        <v/>
      </c>
    </row>
    <row r="47" customFormat="false" ht="15" hidden="false" customHeight="false" outlineLevel="0" collapsed="false">
      <c r="A47" s="9"/>
      <c r="B47" s="9"/>
      <c r="C47" s="9"/>
      <c r="D47" s="10"/>
      <c r="E47" s="10"/>
      <c r="F47" s="9"/>
      <c r="G47" s="9"/>
      <c r="H47" s="9"/>
      <c r="I47" s="9"/>
      <c r="J47" s="9"/>
      <c r="K47" s="15" t="str">
        <f aca="false">IF(A47="","",COUNTIF(Activités!$C$5:$C$54,A47))</f>
        <v/>
      </c>
    </row>
    <row r="48" customFormat="false" ht="15" hidden="false" customHeight="false" outlineLevel="0" collapsed="false">
      <c r="A48" s="9"/>
      <c r="B48" s="9"/>
      <c r="C48" s="9"/>
      <c r="D48" s="10"/>
      <c r="E48" s="10"/>
      <c r="F48" s="9"/>
      <c r="G48" s="9"/>
      <c r="H48" s="9"/>
      <c r="I48" s="9"/>
      <c r="J48" s="9"/>
      <c r="K48" s="15" t="str">
        <f aca="false">IF(A48="","",COUNTIF(Activités!$C$5:$C$54,A48))</f>
        <v/>
      </c>
    </row>
    <row r="49" customFormat="false" ht="15" hidden="false" customHeight="false" outlineLevel="0" collapsed="false">
      <c r="A49" s="9"/>
      <c r="B49" s="9"/>
      <c r="C49" s="9"/>
      <c r="D49" s="10"/>
      <c r="E49" s="10"/>
      <c r="F49" s="9"/>
      <c r="G49" s="9"/>
      <c r="H49" s="9"/>
      <c r="I49" s="9"/>
      <c r="J49" s="9"/>
      <c r="K49" s="15" t="str">
        <f aca="false">IF(A49="","",COUNTIF(Activités!$C$5:$C$54,A49))</f>
        <v/>
      </c>
    </row>
    <row r="50" customFormat="false" ht="15" hidden="false" customHeight="false" outlineLevel="0" collapsed="false">
      <c r="A50" s="9"/>
      <c r="B50" s="9"/>
      <c r="C50" s="9"/>
      <c r="D50" s="10"/>
      <c r="E50" s="10"/>
      <c r="F50" s="9"/>
      <c r="G50" s="9"/>
      <c r="H50" s="9"/>
      <c r="I50" s="9"/>
      <c r="J50" s="9"/>
      <c r="K50" s="15" t="str">
        <f aca="false">IF(A50="","",COUNTIF(Activités!$C$5:$C$54,A50))</f>
        <v/>
      </c>
    </row>
    <row r="51" customFormat="false" ht="15" hidden="false" customHeight="false" outlineLevel="0" collapsed="false">
      <c r="A51" s="9"/>
      <c r="B51" s="9"/>
      <c r="C51" s="9"/>
      <c r="D51" s="10"/>
      <c r="E51" s="10"/>
      <c r="F51" s="9"/>
      <c r="G51" s="9"/>
      <c r="H51" s="9"/>
      <c r="I51" s="9"/>
      <c r="J51" s="9"/>
      <c r="K51" s="15" t="str">
        <f aca="false">IF(A51="","",COUNTIF(Activités!$C$5:$C$54,A51))</f>
        <v/>
      </c>
    </row>
    <row r="52" customFormat="false" ht="15" hidden="false" customHeight="false" outlineLevel="0" collapsed="false">
      <c r="A52" s="9"/>
      <c r="B52" s="9"/>
      <c r="C52" s="9"/>
      <c r="D52" s="10"/>
      <c r="E52" s="10"/>
      <c r="F52" s="9"/>
      <c r="G52" s="9"/>
      <c r="H52" s="9"/>
      <c r="I52" s="9"/>
      <c r="J52" s="9"/>
      <c r="K52" s="15" t="str">
        <f aca="false">IF(A52="","",COUNTIF(Activités!$C$5:$C$54,A52))</f>
        <v/>
      </c>
    </row>
    <row r="53" customFormat="false" ht="15" hidden="false" customHeight="false" outlineLevel="0" collapsed="false">
      <c r="A53" s="9"/>
      <c r="B53" s="9"/>
      <c r="C53" s="9"/>
      <c r="D53" s="10"/>
      <c r="E53" s="10"/>
      <c r="F53" s="9"/>
      <c r="G53" s="9"/>
      <c r="H53" s="9"/>
      <c r="I53" s="9"/>
      <c r="J53" s="9"/>
      <c r="K53" s="15" t="str">
        <f aca="false">IF(A53="","",COUNTIF(Activités!$C$5:$C$54,A53))</f>
        <v/>
      </c>
    </row>
    <row r="54" customFormat="false" ht="15" hidden="false" customHeight="false" outlineLevel="0" collapsed="false">
      <c r="A54" s="9"/>
      <c r="B54" s="9"/>
      <c r="C54" s="9"/>
      <c r="D54" s="10"/>
      <c r="E54" s="10"/>
      <c r="F54" s="9"/>
      <c r="G54" s="9"/>
      <c r="H54" s="9"/>
      <c r="I54" s="9"/>
      <c r="J54" s="9"/>
      <c r="K54" s="15" t="str">
        <f aca="false">IF(A54="","",COUNTIF(Activités!$C$5:$C$54,A54))</f>
        <v/>
      </c>
    </row>
  </sheetData>
  <dataValidations count="1">
    <dataValidation allowBlank="true" errorStyle="stop" operator="between" showDropDown="false" showErrorMessage="false" showInputMessage="false" sqref="H5:H54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696B"/>
    <pageSetUpPr fitToPage="false"/>
  </sheetPr>
  <dimension ref="A1:AE5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9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9" min="6" style="0" width="6"/>
    <col collapsed="false" customWidth="true" hidden="false" outlineLevel="0" max="11" min="10" style="0" width="7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4" min="14" style="0" width="10"/>
    <col collapsed="false" customWidth="true" hidden="false" outlineLevel="0" max="15" min="15" style="0" width="8"/>
    <col collapsed="false" customWidth="true" hidden="false" outlineLevel="0" max="16" min="16" style="0" width="11"/>
    <col collapsed="false" customWidth="true" hidden="false" outlineLevel="0" max="18" min="17" style="0" width="9"/>
    <col collapsed="false" customWidth="true" hidden="false" outlineLevel="0" max="19" min="19" style="0" width="30"/>
    <col collapsed="false" customWidth="true" hidden="false" outlineLevel="0" max="20" min="20" style="0" width="11"/>
    <col collapsed="false" customWidth="true" hidden="false" outlineLevel="0" max="21" min="21" style="0" width="12"/>
    <col collapsed="false" customWidth="true" hidden="false" outlineLevel="0" max="22" min="22" style="0" width="36"/>
    <col collapsed="false" customWidth="true" hidden="false" outlineLevel="0" max="23" min="23" style="0" width="10"/>
    <col collapsed="false" customWidth="true" hidden="false" outlineLevel="0" max="24" min="24" style="0" width="12"/>
    <col collapsed="false" customWidth="true" hidden="false" outlineLevel="0" max="25" min="25" style="0" width="10"/>
    <col collapsed="false" customWidth="true" hidden="false" outlineLevel="0" max="26" min="26" style="0" width="12"/>
    <col collapsed="false" customWidth="true" hidden="false" outlineLevel="0" max="28" min="27" style="0" width="9"/>
    <col collapsed="false" customWidth="true" hidden="false" outlineLevel="0" max="29" min="29" style="0" width="10"/>
    <col collapsed="false" customWidth="true" hidden="false" outlineLevel="0" max="30" min="30" style="0" width="8"/>
    <col collapsed="false" customWidth="true" hidden="false" outlineLevel="0" max="31" min="31" style="0" width="40"/>
  </cols>
  <sheetData>
    <row r="1" customFormat="false" ht="17.35" hidden="false" customHeight="false" outlineLevel="0" collapsed="false">
      <c r="A1" s="5" t="s">
        <v>104</v>
      </c>
    </row>
    <row r="2" customFormat="false" ht="15" hidden="false" customHeight="false" outlineLevel="0" collapsed="false">
      <c r="A2" s="6" t="s">
        <v>105</v>
      </c>
    </row>
    <row r="4" customFormat="false" ht="42" hidden="false" customHeight="true" outlineLevel="0" collapsed="false">
      <c r="A4" s="8" t="s">
        <v>64</v>
      </c>
      <c r="B4" s="8" t="s">
        <v>106</v>
      </c>
      <c r="C4" s="8" t="s">
        <v>107</v>
      </c>
      <c r="D4" s="8" t="s">
        <v>108</v>
      </c>
      <c r="E4" s="8" t="s">
        <v>42</v>
      </c>
      <c r="F4" s="8" t="s">
        <v>109</v>
      </c>
      <c r="G4" s="8" t="s">
        <v>30</v>
      </c>
      <c r="H4" s="8" t="s">
        <v>110</v>
      </c>
      <c r="I4" s="8" t="s">
        <v>111</v>
      </c>
      <c r="J4" s="8" t="s">
        <v>112</v>
      </c>
      <c r="K4" s="8" t="s">
        <v>35</v>
      </c>
      <c r="L4" s="8" t="s">
        <v>113</v>
      </c>
      <c r="M4" s="8" t="s">
        <v>114</v>
      </c>
      <c r="N4" s="8" t="s">
        <v>115</v>
      </c>
      <c r="O4" s="8" t="s">
        <v>116</v>
      </c>
      <c r="P4" s="8" t="s">
        <v>117</v>
      </c>
      <c r="Q4" s="8" t="s">
        <v>118</v>
      </c>
      <c r="R4" s="8" t="s">
        <v>119</v>
      </c>
      <c r="S4" s="8" t="s">
        <v>120</v>
      </c>
      <c r="T4" s="8" t="s">
        <v>121</v>
      </c>
      <c r="U4" s="8" t="s">
        <v>122</v>
      </c>
      <c r="V4" s="8" t="s">
        <v>123</v>
      </c>
      <c r="W4" s="8" t="s">
        <v>124</v>
      </c>
      <c r="X4" s="8" t="s">
        <v>125</v>
      </c>
      <c r="Y4" s="8" t="s">
        <v>126</v>
      </c>
      <c r="Z4" s="8" t="s">
        <v>127</v>
      </c>
      <c r="AA4" s="8" t="s">
        <v>128</v>
      </c>
      <c r="AB4" s="8" t="s">
        <v>41</v>
      </c>
      <c r="AC4" s="8" t="s">
        <v>129</v>
      </c>
      <c r="AD4" s="8" t="s">
        <v>46</v>
      </c>
      <c r="AE4" s="8" t="s">
        <v>26</v>
      </c>
    </row>
    <row r="5" customFormat="false" ht="35.05" hidden="false" customHeight="false" outlineLevel="0" collapsed="false">
      <c r="A5" s="16" t="s">
        <v>130</v>
      </c>
      <c r="B5" s="9" t="s">
        <v>131</v>
      </c>
      <c r="C5" s="16" t="s">
        <v>75</v>
      </c>
      <c r="D5" s="9" t="s">
        <v>132</v>
      </c>
      <c r="E5" s="16" t="s">
        <v>133</v>
      </c>
      <c r="F5" s="17"/>
      <c r="G5" s="17" t="n">
        <v>2</v>
      </c>
      <c r="H5" s="17" t="n">
        <v>3</v>
      </c>
      <c r="I5" s="17"/>
      <c r="J5" s="17"/>
      <c r="K5" s="17"/>
      <c r="L5" s="15" t="n">
        <f aca="false">IF(OR(A5="",E5="Héritage"),"",IF(AND(Paramètres!$C$6="Oui",N(F5)&gt;=Paramètres!$B$13),Paramètres!$B$6,IF(AND(Paramètres!$C$7="Oui",N(G5)&gt;=Paramètres!$B$13),Paramètres!$B$7,IF(AND(Paramètres!$C$8="Oui",N(H5)&gt;=Paramètres!$B$13),Paramètres!$B$8,IF(AND(Paramètres!$C$9="Oui",N(I5)&gt;=Paramètres!$B$13),Paramètres!$B$9,IF(AND(Paramètres!$C$10="Oui",N(J5)&gt;=Paramètres!$B$13),Paramètres!$B$10,IF(AND(Paramètres!$C$11="Oui",N(K5)&gt;=Paramètres!$B$13),Paramètres!$B$11,"")))))))</f>
        <v>24</v>
      </c>
      <c r="M5" s="17"/>
      <c r="N5" s="15" t="n">
        <f aca="false">IF(A5="","",IF(E5="Héritage",W5,IF(M5&lt;&gt;"",M5,L5)))</f>
        <v>24</v>
      </c>
      <c r="O5" s="17" t="n">
        <v>8</v>
      </c>
      <c r="P5" s="17" t="n">
        <v>4</v>
      </c>
      <c r="Q5" s="17" t="n">
        <v>1</v>
      </c>
      <c r="R5" s="15" t="n">
        <f aca="false">IF(A5="","",IF(E5="Héritage",IFERROR(INDEX(Services!$E$5:$E$54,MATCH(C5,Services!$A$5:$A$54,0)),""),Q5))</f>
        <v>1</v>
      </c>
      <c r="S5" s="9" t="s">
        <v>134</v>
      </c>
      <c r="T5" s="16" t="s">
        <v>28</v>
      </c>
      <c r="U5" s="16"/>
      <c r="V5" s="9"/>
      <c r="W5" s="15" t="n">
        <f aca="false">IF(C5="","",IFERROR(INDEX(Services!$D$5:$D$54,MATCH(C5,Services!$A$5:$A$54,0)),""))</f>
        <v>24</v>
      </c>
      <c r="X5" s="18" t="str">
        <f aca="false">IF(OR(N5="",W5=""),"",IF(N5&lt;=W5,"OK",IF(V5&lt;&gt;"","Justifié","À justifier")))</f>
        <v>OK</v>
      </c>
      <c r="Y5" s="15" t="str">
        <f aca="false">IF(U5="","",IFERROR(INDEX($N$5:$N$54,MATCH(U5,$A$5:$A$54,0)),""))</f>
        <v/>
      </c>
      <c r="Z5" s="18" t="str">
        <f aca="false">IF(OR(U5="",N5="",Y5=""),"",IF(N5&lt;=Y5,"OK",IF(V5&lt;&gt;"","Justifié","À justifier")))</f>
        <v/>
      </c>
      <c r="AA5" s="19" t="n">
        <f aca="false">IF(OR(O5="",N5="",N5=0),"",O5/N5)</f>
        <v>0.333333333333333</v>
      </c>
      <c r="AB5" s="19" t="n">
        <f aca="false">IF(OR(O5="",N5=""),"",IF(N5&lt;=Paramètres!$A$17,Paramètres!$B$17,IF(N5&lt;=Paramètres!$A$18,Paramètres!$B$18,Paramètres!$B$19)))</f>
        <v>0.5</v>
      </c>
      <c r="AC5" s="18" t="str">
        <f aca="false">IF(AA5="","",IF(AND(AA5&lt;=AB5+0.005,OR(P5="",P5&lt;=N5-O5)),"OK","À revoir"))</f>
        <v>OK</v>
      </c>
      <c r="AD5" s="18" t="str">
        <f aca="false">IF(O5="","",IF(AND(Paramètres!$C$23="Oui",O5&lt;=Paramètres!$B$23),"C0",IF(O5&lt;=Paramètres!$B$24,"C1",IF(O5&lt;=Paramètres!$B$25,"C2",IF(O5&lt;=Paramètres!$B$26,"C3","C4")))))</f>
        <v>C2</v>
      </c>
      <c r="AE5" s="9"/>
    </row>
    <row r="6" customFormat="false" ht="35.05" hidden="false" customHeight="false" outlineLevel="0" collapsed="false">
      <c r="A6" s="16" t="s">
        <v>135</v>
      </c>
      <c r="B6" s="9" t="s">
        <v>136</v>
      </c>
      <c r="C6" s="16" t="s">
        <v>75</v>
      </c>
      <c r="D6" s="9" t="s">
        <v>137</v>
      </c>
      <c r="E6" s="16" t="s">
        <v>133</v>
      </c>
      <c r="F6" s="17"/>
      <c r="G6" s="17" t="n">
        <v>2</v>
      </c>
      <c r="H6" s="17" t="n">
        <v>3</v>
      </c>
      <c r="I6" s="17"/>
      <c r="J6" s="17"/>
      <c r="K6" s="17"/>
      <c r="L6" s="15" t="n">
        <f aca="false">IF(OR(A6="",E6="Héritage"),"",IF(AND(Paramètres!$C$6="Oui",N(F6)&gt;=Paramètres!$B$13),Paramètres!$B$6,IF(AND(Paramètres!$C$7="Oui",N(G6)&gt;=Paramètres!$B$13),Paramètres!$B$7,IF(AND(Paramètres!$C$8="Oui",N(H6)&gt;=Paramètres!$B$13),Paramètres!$B$8,IF(AND(Paramètres!$C$9="Oui",N(I6)&gt;=Paramètres!$B$13),Paramètres!$B$9,IF(AND(Paramètres!$C$10="Oui",N(J6)&gt;=Paramètres!$B$13),Paramètres!$B$10,IF(AND(Paramètres!$C$11="Oui",N(K6)&gt;=Paramètres!$B$13),Paramètres!$B$11,"")))))))</f>
        <v>24</v>
      </c>
      <c r="M6" s="17"/>
      <c r="N6" s="15" t="n">
        <f aca="false">IF(A6="","",IF(E6="Héritage",W6,IF(M6&lt;&gt;"",M6,L6)))</f>
        <v>24</v>
      </c>
      <c r="O6" s="17" t="n">
        <v>8</v>
      </c>
      <c r="P6" s="17" t="n">
        <v>4</v>
      </c>
      <c r="Q6" s="17" t="n">
        <v>0</v>
      </c>
      <c r="R6" s="15" t="n">
        <f aca="false">IF(A6="","",IF(E6="Héritage",IFERROR(INDEX(Services!$E$5:$E$54,MATCH(C6,Services!$A$5:$A$54,0)),""),Q6))</f>
        <v>0</v>
      </c>
      <c r="S6" s="9" t="s">
        <v>138</v>
      </c>
      <c r="T6" s="16" t="s">
        <v>31</v>
      </c>
      <c r="U6" s="16"/>
      <c r="V6" s="9"/>
      <c r="W6" s="15" t="n">
        <f aca="false">IF(C6="","",IFERROR(INDEX(Services!$D$5:$D$54,MATCH(C6,Services!$A$5:$A$54,0)),""))</f>
        <v>24</v>
      </c>
      <c r="X6" s="18" t="str">
        <f aca="false">IF(OR(N6="",W6=""),"",IF(N6&lt;=W6,"OK",IF(V6&lt;&gt;"","Justifié","À justifier")))</f>
        <v>OK</v>
      </c>
      <c r="Y6" s="15" t="str">
        <f aca="false">IF(U6="","",IFERROR(INDEX($N$5:$N$54,MATCH(U6,$A$5:$A$54,0)),""))</f>
        <v/>
      </c>
      <c r="Z6" s="18" t="str">
        <f aca="false">IF(OR(U6="",N6="",Y6=""),"",IF(N6&lt;=Y6,"OK",IF(V6&lt;&gt;"","Justifié","À justifier")))</f>
        <v/>
      </c>
      <c r="AA6" s="19" t="n">
        <f aca="false">IF(OR(O6="",N6="",N6=0),"",O6/N6)</f>
        <v>0.333333333333333</v>
      </c>
      <c r="AB6" s="19" t="n">
        <f aca="false">IF(OR(O6="",N6=""),"",IF(N6&lt;=Paramètres!$A$17,Paramètres!$B$17,IF(N6&lt;=Paramètres!$A$18,Paramètres!$B$18,Paramètres!$B$19)))</f>
        <v>0.5</v>
      </c>
      <c r="AC6" s="18" t="str">
        <f aca="false">IF(AA6="","",IF(AND(AA6&lt;=AB6+0.005,OR(P6="",P6&lt;=N6-O6)),"OK","À revoir"))</f>
        <v>OK</v>
      </c>
      <c r="AD6" s="18" t="str">
        <f aca="false">IF(O6="","",IF(AND(Paramètres!$C$23="Oui",O6&lt;=Paramètres!$B$23),"C0",IF(O6&lt;=Paramètres!$B$24,"C1",IF(O6&lt;=Paramètres!$B$25,"C2",IF(O6&lt;=Paramètres!$B$26,"C3","C4")))))</f>
        <v>C2</v>
      </c>
      <c r="AE6" s="9" t="s">
        <v>139</v>
      </c>
    </row>
    <row r="7" customFormat="false" ht="35.05" hidden="false" customHeight="false" outlineLevel="0" collapsed="false">
      <c r="A7" s="16" t="s">
        <v>140</v>
      </c>
      <c r="B7" s="9" t="s">
        <v>141</v>
      </c>
      <c r="C7" s="16" t="s">
        <v>75</v>
      </c>
      <c r="D7" s="9" t="s">
        <v>142</v>
      </c>
      <c r="E7" s="16" t="s">
        <v>133</v>
      </c>
      <c r="F7" s="17"/>
      <c r="G7" s="17" t="n">
        <v>1</v>
      </c>
      <c r="H7" s="17" t="n">
        <v>2</v>
      </c>
      <c r="I7" s="17" t="n">
        <v>3</v>
      </c>
      <c r="J7" s="17"/>
      <c r="K7" s="17"/>
      <c r="L7" s="15" t="n">
        <f aca="false">IF(OR(A7="",E7="Héritage"),"",IF(AND(Paramètres!$C$6="Oui",N(F7)&gt;=Paramètres!$B$13),Paramètres!$B$6,IF(AND(Paramètres!$C$7="Oui",N(G7)&gt;=Paramètres!$B$13),Paramètres!$B$7,IF(AND(Paramètres!$C$8="Oui",N(H7)&gt;=Paramètres!$B$13),Paramètres!$B$8,IF(AND(Paramètres!$C$9="Oui",N(I7)&gt;=Paramètres!$B$13),Paramètres!$B$9,IF(AND(Paramètres!$C$10="Oui",N(J7)&gt;=Paramètres!$B$13),Paramètres!$B$10,IF(AND(Paramètres!$C$11="Oui",N(K7)&gt;=Paramètres!$B$13),Paramètres!$B$11,"")))))))</f>
        <v>72</v>
      </c>
      <c r="M7" s="17"/>
      <c r="N7" s="15" t="n">
        <f aca="false">IF(A7="","",IF(E7="Héritage",W7,IF(M7&lt;&gt;"",M7,L7)))</f>
        <v>72</v>
      </c>
      <c r="O7" s="17" t="n">
        <v>48</v>
      </c>
      <c r="P7" s="17" t="n">
        <v>8</v>
      </c>
      <c r="Q7" s="17" t="n">
        <v>24</v>
      </c>
      <c r="R7" s="15" t="n">
        <f aca="false">IF(A7="","",IF(E7="Héritage",IFERROR(INDEX(Services!$E$5:$E$54,MATCH(C7,Services!$A$5:$A$54,0)),""),Q7))</f>
        <v>24</v>
      </c>
      <c r="S7" s="9" t="s">
        <v>143</v>
      </c>
      <c r="T7" s="16" t="s">
        <v>28</v>
      </c>
      <c r="U7" s="16"/>
      <c r="V7" s="9" t="s">
        <v>144</v>
      </c>
      <c r="W7" s="15" t="n">
        <f aca="false">IF(C7="","",IFERROR(INDEX(Services!$D$5:$D$54,MATCH(C7,Services!$A$5:$A$54,0)),""))</f>
        <v>24</v>
      </c>
      <c r="X7" s="18" t="str">
        <f aca="false">IF(OR(N7="",W7=""),"",IF(N7&lt;=W7,"OK",IF(V7&lt;&gt;"","Justifié","À justifier")))</f>
        <v>Justifié</v>
      </c>
      <c r="Y7" s="15" t="str">
        <f aca="false">IF(U7="","",IFERROR(INDEX($N$5:$N$54,MATCH(U7,$A$5:$A$54,0)),""))</f>
        <v/>
      </c>
      <c r="Z7" s="18" t="str">
        <f aca="false">IF(OR(U7="",N7="",Y7=""),"",IF(N7&lt;=Y7,"OK",IF(V7&lt;&gt;"","Justifié","À justifier")))</f>
        <v/>
      </c>
      <c r="AA7" s="19" t="n">
        <f aca="false">IF(OR(O7="",N7="",N7=0),"",O7/N7)</f>
        <v>0.666666666666667</v>
      </c>
      <c r="AB7" s="19" t="n">
        <f aca="false">IF(OR(O7="",N7=""),"",IF(N7&lt;=Paramètres!$A$17,Paramètres!$B$17,IF(N7&lt;=Paramètres!$A$18,Paramètres!$B$18,Paramètres!$B$19)))</f>
        <v>0.67</v>
      </c>
      <c r="AC7" s="18" t="str">
        <f aca="false">IF(AA7="","",IF(AND(AA7&lt;=AB7+0.005,OR(P7="",P7&lt;=N7-O7)),"OK","À revoir"))</f>
        <v>OK</v>
      </c>
      <c r="AD7" s="18" t="str">
        <f aca="false">IF(O7="","",IF(AND(Paramètres!$C$23="Oui",O7&lt;=Paramètres!$B$23),"C0",IF(O7&lt;=Paramètres!$B$24,"C1",IF(O7&lt;=Paramètres!$B$25,"C2",IF(O7&lt;=Paramètres!$B$26,"C3","C4")))))</f>
        <v>C3</v>
      </c>
      <c r="AE7" s="9"/>
    </row>
    <row r="8" customFormat="false" ht="23.85" hidden="false" customHeight="false" outlineLevel="0" collapsed="false">
      <c r="A8" s="16" t="s">
        <v>145</v>
      </c>
      <c r="B8" s="9" t="s">
        <v>146</v>
      </c>
      <c r="C8" s="16" t="s">
        <v>82</v>
      </c>
      <c r="D8" s="9" t="s">
        <v>84</v>
      </c>
      <c r="E8" s="16" t="s">
        <v>133</v>
      </c>
      <c r="F8" s="17"/>
      <c r="G8" s="17" t="n">
        <v>1</v>
      </c>
      <c r="H8" s="17" t="n">
        <v>2</v>
      </c>
      <c r="I8" s="17" t="n">
        <v>3</v>
      </c>
      <c r="J8" s="17"/>
      <c r="K8" s="17"/>
      <c r="L8" s="15" t="n">
        <f aca="false">IF(OR(A8="",E8="Héritage"),"",IF(AND(Paramètres!$C$6="Oui",N(F8)&gt;=Paramètres!$B$13),Paramètres!$B$6,IF(AND(Paramètres!$C$7="Oui",N(G8)&gt;=Paramètres!$B$13),Paramètres!$B$7,IF(AND(Paramètres!$C$8="Oui",N(H8)&gt;=Paramètres!$B$13),Paramètres!$B$8,IF(AND(Paramètres!$C$9="Oui",N(I8)&gt;=Paramètres!$B$13),Paramètres!$B$9,IF(AND(Paramètres!$C$10="Oui",N(J8)&gt;=Paramètres!$B$13),Paramètres!$B$10,IF(AND(Paramètres!$C$11="Oui",N(K8)&gt;=Paramètres!$B$13),Paramètres!$B$11,"")))))))</f>
        <v>72</v>
      </c>
      <c r="M8" s="17"/>
      <c r="N8" s="15" t="n">
        <f aca="false">IF(A8="","",IF(E8="Héritage",W8,IF(M8&lt;&gt;"",M8,L8)))</f>
        <v>72</v>
      </c>
      <c r="O8" s="17" t="n">
        <v>24</v>
      </c>
      <c r="P8" s="17" t="n">
        <v>8</v>
      </c>
      <c r="Q8" s="17" t="n">
        <v>24</v>
      </c>
      <c r="R8" s="15" t="n">
        <f aca="false">IF(A8="","",IF(E8="Héritage",IFERROR(INDEX(Services!$E$5:$E$54,MATCH(C8,Services!$A$5:$A$54,0)),""),Q8))</f>
        <v>24</v>
      </c>
      <c r="S8" s="9" t="s">
        <v>147</v>
      </c>
      <c r="T8" s="16" t="s">
        <v>31</v>
      </c>
      <c r="U8" s="16"/>
      <c r="V8" s="9"/>
      <c r="W8" s="15" t="n">
        <f aca="false">IF(C8="","",IFERROR(INDEX(Services!$D$5:$D$54,MATCH(C8,Services!$A$5:$A$54,0)),""))</f>
        <v>72</v>
      </c>
      <c r="X8" s="18" t="str">
        <f aca="false">IF(OR(N8="",W8=""),"",IF(N8&lt;=W8,"OK",IF(V8&lt;&gt;"","Justifié","À justifier")))</f>
        <v>OK</v>
      </c>
      <c r="Y8" s="15" t="str">
        <f aca="false">IF(U8="","",IFERROR(INDEX($N$5:$N$54,MATCH(U8,$A$5:$A$54,0)),""))</f>
        <v/>
      </c>
      <c r="Z8" s="18" t="str">
        <f aca="false">IF(OR(U8="",N8="",Y8=""),"",IF(N8&lt;=Y8,"OK",IF(V8&lt;&gt;"","Justifié","À justifier")))</f>
        <v/>
      </c>
      <c r="AA8" s="19" t="n">
        <f aca="false">IF(OR(O8="",N8="",N8=0),"",O8/N8)</f>
        <v>0.333333333333333</v>
      </c>
      <c r="AB8" s="19" t="n">
        <f aca="false">IF(OR(O8="",N8=""),"",IF(N8&lt;=Paramètres!$A$17,Paramètres!$B$17,IF(N8&lt;=Paramètres!$A$18,Paramètres!$B$18,Paramètres!$B$19)))</f>
        <v>0.67</v>
      </c>
      <c r="AC8" s="18" t="str">
        <f aca="false">IF(AA8="","",IF(AND(AA8&lt;=AB8+0.005,OR(P8="",P8&lt;=N8-O8)),"OK","À revoir"))</f>
        <v>OK</v>
      </c>
      <c r="AD8" s="18" t="str">
        <f aca="false">IF(O8="","",IF(AND(Paramètres!$C$23="Oui",O8&lt;=Paramètres!$B$23),"C0",IF(O8&lt;=Paramètres!$B$24,"C1",IF(O8&lt;=Paramètres!$B$25,"C2",IF(O8&lt;=Paramètres!$B$26,"C3","C4")))))</f>
        <v>C2</v>
      </c>
      <c r="AE8" s="9" t="s">
        <v>148</v>
      </c>
    </row>
    <row r="9" customFormat="false" ht="23.85" hidden="false" customHeight="false" outlineLevel="0" collapsed="false">
      <c r="A9" s="16" t="s">
        <v>149</v>
      </c>
      <c r="B9" s="9" t="s">
        <v>150</v>
      </c>
      <c r="C9" s="16" t="s">
        <v>87</v>
      </c>
      <c r="D9" s="9" t="s">
        <v>89</v>
      </c>
      <c r="E9" s="16" t="s">
        <v>133</v>
      </c>
      <c r="F9" s="17"/>
      <c r="G9" s="17" t="n">
        <v>1</v>
      </c>
      <c r="H9" s="17" t="n">
        <v>2</v>
      </c>
      <c r="I9" s="17" t="n">
        <v>3</v>
      </c>
      <c r="J9" s="17"/>
      <c r="K9" s="17"/>
      <c r="L9" s="15" t="n">
        <f aca="false">IF(OR(A9="",E9="Héritage"),"",IF(AND(Paramètres!$C$6="Oui",N(F9)&gt;=Paramètres!$B$13),Paramètres!$B$6,IF(AND(Paramètres!$C$7="Oui",N(G9)&gt;=Paramètres!$B$13),Paramètres!$B$7,IF(AND(Paramètres!$C$8="Oui",N(H9)&gt;=Paramètres!$B$13),Paramètres!$B$8,IF(AND(Paramètres!$C$9="Oui",N(I9)&gt;=Paramètres!$B$13),Paramètres!$B$9,IF(AND(Paramètres!$C$10="Oui",N(J9)&gt;=Paramètres!$B$13),Paramètres!$B$10,IF(AND(Paramètres!$C$11="Oui",N(K9)&gt;=Paramètres!$B$13),Paramètres!$B$11,"")))))))</f>
        <v>72</v>
      </c>
      <c r="M9" s="17"/>
      <c r="N9" s="15" t="n">
        <f aca="false">IF(A9="","",IF(E9="Héritage",W9,IF(M9&lt;&gt;"",M9,L9)))</f>
        <v>72</v>
      </c>
      <c r="O9" s="17" t="n">
        <v>24</v>
      </c>
      <c r="P9" s="17" t="n">
        <v>12</v>
      </c>
      <c r="Q9" s="17" t="n">
        <v>4</v>
      </c>
      <c r="R9" s="15" t="n">
        <f aca="false">IF(A9="","",IF(E9="Héritage",IFERROR(INDEX(Services!$E$5:$E$54,MATCH(C9,Services!$A$5:$A$54,0)),""),Q9))</f>
        <v>4</v>
      </c>
      <c r="S9" s="9" t="s">
        <v>151</v>
      </c>
      <c r="T9" s="16" t="s">
        <v>28</v>
      </c>
      <c r="U9" s="16"/>
      <c r="V9" s="9"/>
      <c r="W9" s="15" t="n">
        <f aca="false">IF(C9="","",IFERROR(INDEX(Services!$D$5:$D$54,MATCH(C9,Services!$A$5:$A$54,0)),""))</f>
        <v>72</v>
      </c>
      <c r="X9" s="18" t="str">
        <f aca="false">IF(OR(N9="",W9=""),"",IF(N9&lt;=W9,"OK",IF(V9&lt;&gt;"","Justifié","À justifier")))</f>
        <v>OK</v>
      </c>
      <c r="Y9" s="15" t="str">
        <f aca="false">IF(U9="","",IFERROR(INDEX($N$5:$N$54,MATCH(U9,$A$5:$A$54,0)),""))</f>
        <v/>
      </c>
      <c r="Z9" s="18" t="str">
        <f aca="false">IF(OR(U9="",N9="",Y9=""),"",IF(N9&lt;=Y9,"OK",IF(V9&lt;&gt;"","Justifié","À justifier")))</f>
        <v/>
      </c>
      <c r="AA9" s="19" t="n">
        <f aca="false">IF(OR(O9="",N9="",N9=0),"",O9/N9)</f>
        <v>0.333333333333333</v>
      </c>
      <c r="AB9" s="19" t="n">
        <f aca="false">IF(OR(O9="",N9=""),"",IF(N9&lt;=Paramètres!$A$17,Paramètres!$B$17,IF(N9&lt;=Paramètres!$A$18,Paramètres!$B$18,Paramètres!$B$19)))</f>
        <v>0.67</v>
      </c>
      <c r="AC9" s="18" t="str">
        <f aca="false">IF(AA9="","",IF(AND(AA9&lt;=AB9+0.005,OR(P9="",P9&lt;=N9-O9)),"OK","À revoir"))</f>
        <v>OK</v>
      </c>
      <c r="AD9" s="18" t="str">
        <f aca="false">IF(O9="","",IF(AND(Paramètres!$C$23="Oui",O9&lt;=Paramètres!$B$23),"C0",IF(O9&lt;=Paramètres!$B$24,"C1",IF(O9&lt;=Paramètres!$B$25,"C2",IF(O9&lt;=Paramètres!$B$26,"C3","C4")))))</f>
        <v>C2</v>
      </c>
      <c r="AE9" s="9" t="s">
        <v>152</v>
      </c>
    </row>
    <row r="10" customFormat="false" ht="23.85" hidden="false" customHeight="false" outlineLevel="0" collapsed="false">
      <c r="A10" s="16" t="s">
        <v>153</v>
      </c>
      <c r="B10" s="9" t="s">
        <v>154</v>
      </c>
      <c r="C10" s="16" t="s">
        <v>92</v>
      </c>
      <c r="D10" s="9" t="s">
        <v>155</v>
      </c>
      <c r="E10" s="16" t="s">
        <v>133</v>
      </c>
      <c r="F10" s="17"/>
      <c r="G10" s="17" t="n">
        <v>1</v>
      </c>
      <c r="H10" s="17" t="n">
        <v>2</v>
      </c>
      <c r="I10" s="17" t="n">
        <v>3</v>
      </c>
      <c r="J10" s="17"/>
      <c r="K10" s="17"/>
      <c r="L10" s="15" t="n">
        <f aca="false">IF(OR(A10="",E10="Héritage"),"",IF(AND(Paramètres!$C$6="Oui",N(F10)&gt;=Paramètres!$B$13),Paramètres!$B$6,IF(AND(Paramètres!$C$7="Oui",N(G10)&gt;=Paramètres!$B$13),Paramètres!$B$7,IF(AND(Paramètres!$C$8="Oui",N(H10)&gt;=Paramètres!$B$13),Paramètres!$B$8,IF(AND(Paramètres!$C$9="Oui",N(I10)&gt;=Paramètres!$B$13),Paramètres!$B$9,IF(AND(Paramètres!$C$10="Oui",N(J10)&gt;=Paramètres!$B$13),Paramètres!$B$10,IF(AND(Paramètres!$C$11="Oui",N(K10)&gt;=Paramètres!$B$13),Paramètres!$B$11,"")))))))</f>
        <v>72</v>
      </c>
      <c r="M10" s="17"/>
      <c r="N10" s="15" t="n">
        <f aca="false">IF(A10="","",IF(E10="Héritage",W10,IF(M10&lt;&gt;"",M10,L10)))</f>
        <v>72</v>
      </c>
      <c r="O10" s="17" t="n">
        <v>48</v>
      </c>
      <c r="P10" s="17" t="n">
        <v>16</v>
      </c>
      <c r="Q10" s="17" t="n">
        <v>24</v>
      </c>
      <c r="R10" s="15" t="n">
        <f aca="false">IF(A10="","",IF(E10="Héritage",IFERROR(INDEX(Services!$E$5:$E$54,MATCH(C10,Services!$A$5:$A$54,0)),""),Q10))</f>
        <v>24</v>
      </c>
      <c r="S10" s="9" t="s">
        <v>156</v>
      </c>
      <c r="T10" s="16" t="s">
        <v>28</v>
      </c>
      <c r="U10" s="16"/>
      <c r="V10" s="9"/>
      <c r="W10" s="15" t="n">
        <f aca="false">IF(C10="","",IFERROR(INDEX(Services!$D$5:$D$54,MATCH(C10,Services!$A$5:$A$54,0)),""))</f>
        <v>72</v>
      </c>
      <c r="X10" s="18" t="str">
        <f aca="false">IF(OR(N10="",W10=""),"",IF(N10&lt;=W10,"OK",IF(V10&lt;&gt;"","Justifié","À justifier")))</f>
        <v>OK</v>
      </c>
      <c r="Y10" s="15" t="str">
        <f aca="false">IF(U10="","",IFERROR(INDEX($N$5:$N$54,MATCH(U10,$A$5:$A$54,0)),""))</f>
        <v/>
      </c>
      <c r="Z10" s="18" t="str">
        <f aca="false">IF(OR(U10="",N10="",Y10=""),"",IF(N10&lt;=Y10,"OK",IF(V10&lt;&gt;"","Justifié","À justifier")))</f>
        <v/>
      </c>
      <c r="AA10" s="19" t="n">
        <f aca="false">IF(OR(O10="",N10="",N10=0),"",O10/N10)</f>
        <v>0.666666666666667</v>
      </c>
      <c r="AB10" s="19" t="n">
        <f aca="false">IF(OR(O10="",N10=""),"",IF(N10&lt;=Paramètres!$A$17,Paramètres!$B$17,IF(N10&lt;=Paramètres!$A$18,Paramètres!$B$18,Paramètres!$B$19)))</f>
        <v>0.67</v>
      </c>
      <c r="AC10" s="18" t="str">
        <f aca="false">IF(AA10="","",IF(AND(AA10&lt;=AB10+0.005,OR(P10="",P10&lt;=N10-O10)),"OK","À revoir"))</f>
        <v>OK</v>
      </c>
      <c r="AD10" s="18" t="str">
        <f aca="false">IF(O10="","",IF(AND(Paramètres!$C$23="Oui",O10&lt;=Paramètres!$B$23),"C0",IF(O10&lt;=Paramètres!$B$24,"C1",IF(O10&lt;=Paramètres!$B$25,"C2",IF(O10&lt;=Paramètres!$B$26,"C3","C4")))))</f>
        <v>C3</v>
      </c>
      <c r="AE10" s="9" t="s">
        <v>157</v>
      </c>
    </row>
    <row r="11" customFormat="false" ht="23.85" hidden="false" customHeight="false" outlineLevel="0" collapsed="false">
      <c r="A11" s="16" t="s">
        <v>158</v>
      </c>
      <c r="B11" s="9" t="s">
        <v>159</v>
      </c>
      <c r="C11" s="16" t="s">
        <v>92</v>
      </c>
      <c r="D11" s="9" t="s">
        <v>160</v>
      </c>
      <c r="E11" s="16" t="s">
        <v>133</v>
      </c>
      <c r="F11" s="17"/>
      <c r="G11" s="17" t="n">
        <v>1</v>
      </c>
      <c r="H11" s="17" t="n">
        <v>2</v>
      </c>
      <c r="I11" s="17" t="n">
        <v>2</v>
      </c>
      <c r="J11" s="17" t="n">
        <v>3</v>
      </c>
      <c r="K11" s="17"/>
      <c r="L11" s="15" t="n">
        <f aca="false">IF(OR(A11="",E11="Héritage"),"",IF(AND(Paramètres!$C$6="Oui",N(F11)&gt;=Paramètres!$B$13),Paramètres!$B$6,IF(AND(Paramètres!$C$7="Oui",N(G11)&gt;=Paramètres!$B$13),Paramètres!$B$7,IF(AND(Paramètres!$C$8="Oui",N(H11)&gt;=Paramètres!$B$13),Paramètres!$B$8,IF(AND(Paramètres!$C$9="Oui",N(I11)&gt;=Paramètres!$B$13),Paramètres!$B$9,IF(AND(Paramètres!$C$10="Oui",N(J11)&gt;=Paramètres!$B$13),Paramètres!$B$10,IF(AND(Paramètres!$C$11="Oui",N(K11)&gt;=Paramètres!$B$13),Paramètres!$B$11,"")))))))</f>
        <v>168</v>
      </c>
      <c r="M11" s="17" t="n">
        <v>24</v>
      </c>
      <c r="N11" s="15" t="n">
        <f aca="false">IF(A11="","",IF(E11="Héritage",W11,IF(M11&lt;&gt;"",M11,L11)))</f>
        <v>24</v>
      </c>
      <c r="O11" s="17" t="n">
        <v>8</v>
      </c>
      <c r="P11" s="17" t="n">
        <v>2</v>
      </c>
      <c r="Q11" s="17" t="n">
        <v>4</v>
      </c>
      <c r="R11" s="15" t="n">
        <f aca="false">IF(A11="","",IF(E11="Héritage",IFERROR(INDEX(Services!$E$5:$E$54,MATCH(C11,Services!$A$5:$A$54,0)),""),Q11))</f>
        <v>4</v>
      </c>
      <c r="S11" s="9" t="s">
        <v>161</v>
      </c>
      <c r="T11" s="16" t="s">
        <v>28</v>
      </c>
      <c r="U11" s="16" t="s">
        <v>130</v>
      </c>
      <c r="V11" s="9"/>
      <c r="W11" s="15" t="n">
        <f aca="false">IF(C11="","",IFERROR(INDEX(Services!$D$5:$D$54,MATCH(C11,Services!$A$5:$A$54,0)),""))</f>
        <v>72</v>
      </c>
      <c r="X11" s="18" t="str">
        <f aca="false">IF(OR(N11="",W11=""),"",IF(N11&lt;=W11,"OK",IF(V11&lt;&gt;"","Justifié","À justifier")))</f>
        <v>OK</v>
      </c>
      <c r="Y11" s="15" t="n">
        <f aca="false">IF(U11="","",IFERROR(INDEX($N$5:$N$54,MATCH(U11,$A$5:$A$54,0)),""))</f>
        <v>24</v>
      </c>
      <c r="Z11" s="18" t="str">
        <f aca="false">IF(OR(U11="",N11="",Y11=""),"",IF(N11&lt;=Y11,"OK",IF(V11&lt;&gt;"","Justifié","À justifier")))</f>
        <v>OK</v>
      </c>
      <c r="AA11" s="19" t="n">
        <f aca="false">IF(OR(O11="",N11="",N11=0),"",O11/N11)</f>
        <v>0.333333333333333</v>
      </c>
      <c r="AB11" s="19" t="n">
        <f aca="false">IF(OR(O11="",N11=""),"",IF(N11&lt;=Paramètres!$A$17,Paramètres!$B$17,IF(N11&lt;=Paramètres!$A$18,Paramètres!$B$18,Paramètres!$B$19)))</f>
        <v>0.5</v>
      </c>
      <c r="AC11" s="18" t="str">
        <f aca="false">IF(AA11="","",IF(AND(AA11&lt;=AB11+0.005,OR(P11="",P11&lt;=N11-O11)),"OK","À revoir"))</f>
        <v>OK</v>
      </c>
      <c r="AD11" s="18" t="str">
        <f aca="false">IF(O11="","",IF(AND(Paramètres!$C$23="Oui",O11&lt;=Paramètres!$B$23),"C0",IF(O11&lt;=Paramètres!$B$24,"C1",IF(O11&lt;=Paramètres!$B$25,"C2",IF(O11&lt;=Paramètres!$B$26,"C3","C4")))))</f>
        <v>C2</v>
      </c>
      <c r="AE11" s="9" t="s">
        <v>162</v>
      </c>
    </row>
    <row r="12" customFormat="false" ht="23.85" hidden="false" customHeight="false" outlineLevel="0" collapsed="false">
      <c r="A12" s="16" t="s">
        <v>163</v>
      </c>
      <c r="B12" s="9" t="s">
        <v>164</v>
      </c>
      <c r="C12" s="16" t="s">
        <v>97</v>
      </c>
      <c r="D12" s="9" t="s">
        <v>99</v>
      </c>
      <c r="E12" s="16" t="s">
        <v>165</v>
      </c>
      <c r="F12" s="17"/>
      <c r="G12" s="17"/>
      <c r="H12" s="17"/>
      <c r="I12" s="17"/>
      <c r="J12" s="17"/>
      <c r="K12" s="17"/>
      <c r="L12" s="15" t="str">
        <f aca="false">IF(OR(A12="",E12="Héritage"),"",IF(AND(Paramètres!$C$6="Oui",N(F12)&gt;=Paramètres!$B$13),Paramètres!$B$6,IF(AND(Paramètres!$C$7="Oui",N(G12)&gt;=Paramètres!$B$13),Paramètres!$B$7,IF(AND(Paramètres!$C$8="Oui",N(H12)&gt;=Paramètres!$B$13),Paramètres!$B$8,IF(AND(Paramètres!$C$9="Oui",N(I12)&gt;=Paramètres!$B$13),Paramètres!$B$9,IF(AND(Paramètres!$C$10="Oui",N(J12)&gt;=Paramètres!$B$13),Paramètres!$B$10,IF(AND(Paramètres!$C$11="Oui",N(K12)&gt;=Paramètres!$B$13),Paramètres!$B$11,"")))))))</f>
        <v/>
      </c>
      <c r="M12" s="17"/>
      <c r="N12" s="15" t="n">
        <f aca="false">IF(A12="","",IF(E12="Héritage",W12,IF(M12&lt;&gt;"",M12,L12)))</f>
        <v>720</v>
      </c>
      <c r="O12" s="17"/>
      <c r="P12" s="17"/>
      <c r="Q12" s="17"/>
      <c r="R12" s="15" t="n">
        <f aca="false">IF(A12="","",IF(E12="Héritage",IFERROR(INDEX(Services!$E$5:$E$54,MATCH(C12,Services!$A$5:$A$54,0)),""),Q12))</f>
        <v>168</v>
      </c>
      <c r="S12" s="9"/>
      <c r="T12" s="16"/>
      <c r="U12" s="16"/>
      <c r="V12" s="9"/>
      <c r="W12" s="15" t="n">
        <f aca="false">IF(C12="","",IFERROR(INDEX(Services!$D$5:$D$54,MATCH(C12,Services!$A$5:$A$54,0)),""))</f>
        <v>720</v>
      </c>
      <c r="X12" s="18" t="str">
        <f aca="false">IF(OR(N12="",W12=""),"",IF(N12&lt;=W12,"OK",IF(V12&lt;&gt;"","Justifié","À justifier")))</f>
        <v>OK</v>
      </c>
      <c r="Y12" s="15" t="str">
        <f aca="false">IF(U12="","",IFERROR(INDEX($N$5:$N$54,MATCH(U12,$A$5:$A$54,0)),""))</f>
        <v/>
      </c>
      <c r="Z12" s="18" t="str">
        <f aca="false">IF(OR(U12="",N12="",Y12=""),"",IF(N12&lt;=Y12,"OK",IF(V12&lt;&gt;"","Justifié","À justifier")))</f>
        <v/>
      </c>
      <c r="AA12" s="19" t="str">
        <f aca="false">IF(OR(O12="",N12="",N12=0),"",O12/N12)</f>
        <v/>
      </c>
      <c r="AB12" s="19" t="str">
        <f aca="false">IF(OR(O12="",N12=""),"",IF(N12&lt;=Paramètres!$A$17,Paramètres!$B$17,IF(N12&lt;=Paramètres!$A$18,Paramètres!$B$18,Paramètres!$B$19)))</f>
        <v/>
      </c>
      <c r="AC12" s="18" t="str">
        <f aca="false">IF(AA12="","",IF(AND(AA12&lt;=AB12+0.005,OR(P12="",P12&lt;=N12-O12)),"OK","À revoir"))</f>
        <v/>
      </c>
      <c r="AD12" s="18" t="str">
        <f aca="false">IF(O12="","",IF(AND(Paramètres!$C$23="Oui",O12&lt;=Paramètres!$B$23),"C0",IF(O12&lt;=Paramètres!$B$24,"C1",IF(O12&lt;=Paramètres!$B$25,"C2",IF(O12&lt;=Paramètres!$B$26,"C3","C4")))))</f>
        <v/>
      </c>
      <c r="AE12" s="9" t="s">
        <v>166</v>
      </c>
    </row>
    <row r="13" customFormat="false" ht="15" hidden="false" customHeight="false" outlineLevel="0" collapsed="false">
      <c r="A13" s="16"/>
      <c r="B13" s="9"/>
      <c r="C13" s="16"/>
      <c r="D13" s="9"/>
      <c r="E13" s="16"/>
      <c r="F13" s="17"/>
      <c r="G13" s="17"/>
      <c r="H13" s="17"/>
      <c r="I13" s="17"/>
      <c r="J13" s="17"/>
      <c r="K13" s="17"/>
      <c r="L13" s="15" t="str">
        <f aca="false">IF(OR(A13="",E13="Héritage"),"",IF(AND(Paramètres!$C$6="Oui",N(F13)&gt;=Paramètres!$B$13),Paramètres!$B$6,IF(AND(Paramètres!$C$7="Oui",N(G13)&gt;=Paramètres!$B$13),Paramètres!$B$7,IF(AND(Paramètres!$C$8="Oui",N(H13)&gt;=Paramètres!$B$13),Paramètres!$B$8,IF(AND(Paramètres!$C$9="Oui",N(I13)&gt;=Paramètres!$B$13),Paramètres!$B$9,IF(AND(Paramètres!$C$10="Oui",N(J13)&gt;=Paramètres!$B$13),Paramètres!$B$10,IF(AND(Paramètres!$C$11="Oui",N(K13)&gt;=Paramètres!$B$13),Paramètres!$B$11,"")))))))</f>
        <v/>
      </c>
      <c r="M13" s="17"/>
      <c r="N13" s="15" t="str">
        <f aca="false">IF(A13="","",IF(E13="Héritage",W13,IF(M13&lt;&gt;"",M13,L13)))</f>
        <v/>
      </c>
      <c r="O13" s="17"/>
      <c r="P13" s="17"/>
      <c r="Q13" s="17"/>
      <c r="R13" s="15" t="str">
        <f aca="false">IF(A13="","",IF(E13="Héritage",IFERROR(INDEX(Services!$E$5:$E$54,MATCH(C13,Services!$A$5:$A$54,0)),""),Q13))</f>
        <v/>
      </c>
      <c r="S13" s="9"/>
      <c r="T13" s="16"/>
      <c r="U13" s="16"/>
      <c r="V13" s="9"/>
      <c r="W13" s="15" t="str">
        <f aca="false">IF(C13="","",IFERROR(INDEX(Services!$D$5:$D$54,MATCH(C13,Services!$A$5:$A$54,0)),""))</f>
        <v/>
      </c>
      <c r="X13" s="18" t="str">
        <f aca="false">IF(OR(N13="",W13=""),"",IF(N13&lt;=W13,"OK",IF(V13&lt;&gt;"","Justifié","À justifier")))</f>
        <v/>
      </c>
      <c r="Y13" s="15" t="str">
        <f aca="false">IF(U13="","",IFERROR(INDEX($N$5:$N$54,MATCH(U13,$A$5:$A$54,0)),""))</f>
        <v/>
      </c>
      <c r="Z13" s="18" t="str">
        <f aca="false">IF(OR(U13="",N13="",Y13=""),"",IF(N13&lt;=Y13,"OK",IF(V13&lt;&gt;"","Justifié","À justifier")))</f>
        <v/>
      </c>
      <c r="AA13" s="19" t="str">
        <f aca="false">IF(OR(O13="",N13="",N13=0),"",O13/N13)</f>
        <v/>
      </c>
      <c r="AB13" s="19" t="str">
        <f aca="false">IF(OR(O13="",N13=""),"",IF(N13&lt;=Paramètres!$A$17,Paramètres!$B$17,IF(N13&lt;=Paramètres!$A$18,Paramètres!$B$18,Paramètres!$B$19)))</f>
        <v/>
      </c>
      <c r="AC13" s="18" t="str">
        <f aca="false">IF(AA13="","",IF(AND(AA13&lt;=AB13+0.005,OR(P13="",P13&lt;=N13-O13)),"OK","À revoir"))</f>
        <v/>
      </c>
      <c r="AD13" s="18" t="str">
        <f aca="false">IF(O13="","",IF(AND(Paramètres!$C$23="Oui",O13&lt;=Paramètres!$B$23),"C0",IF(O13&lt;=Paramètres!$B$24,"C1",IF(O13&lt;=Paramètres!$B$25,"C2",IF(O13&lt;=Paramètres!$B$26,"C3","C4")))))</f>
        <v/>
      </c>
      <c r="AE13" s="9"/>
    </row>
    <row r="14" customFormat="false" ht="15" hidden="false" customHeight="false" outlineLevel="0" collapsed="false">
      <c r="A14" s="16"/>
      <c r="B14" s="9"/>
      <c r="C14" s="16"/>
      <c r="D14" s="9"/>
      <c r="E14" s="16"/>
      <c r="F14" s="17"/>
      <c r="G14" s="17"/>
      <c r="H14" s="17"/>
      <c r="I14" s="17"/>
      <c r="J14" s="17"/>
      <c r="K14" s="17"/>
      <c r="L14" s="15" t="str">
        <f aca="false">IF(OR(A14="",E14="Héritage"),"",IF(AND(Paramètres!$C$6="Oui",N(F14)&gt;=Paramètres!$B$13),Paramètres!$B$6,IF(AND(Paramètres!$C$7="Oui",N(G14)&gt;=Paramètres!$B$13),Paramètres!$B$7,IF(AND(Paramètres!$C$8="Oui",N(H14)&gt;=Paramètres!$B$13),Paramètres!$B$8,IF(AND(Paramètres!$C$9="Oui",N(I14)&gt;=Paramètres!$B$13),Paramètres!$B$9,IF(AND(Paramètres!$C$10="Oui",N(J14)&gt;=Paramètres!$B$13),Paramètres!$B$10,IF(AND(Paramètres!$C$11="Oui",N(K14)&gt;=Paramètres!$B$13),Paramètres!$B$11,"")))))))</f>
        <v/>
      </c>
      <c r="M14" s="17"/>
      <c r="N14" s="15" t="str">
        <f aca="false">IF(A14="","",IF(E14="Héritage",W14,IF(M14&lt;&gt;"",M14,L14)))</f>
        <v/>
      </c>
      <c r="O14" s="17"/>
      <c r="P14" s="17"/>
      <c r="Q14" s="17"/>
      <c r="R14" s="15" t="str">
        <f aca="false">IF(A14="","",IF(E14="Héritage",IFERROR(INDEX(Services!$E$5:$E$54,MATCH(C14,Services!$A$5:$A$54,0)),""),Q14))</f>
        <v/>
      </c>
      <c r="S14" s="9"/>
      <c r="T14" s="16"/>
      <c r="U14" s="16"/>
      <c r="V14" s="9"/>
      <c r="W14" s="15" t="str">
        <f aca="false">IF(C14="","",IFERROR(INDEX(Services!$D$5:$D$54,MATCH(C14,Services!$A$5:$A$54,0)),""))</f>
        <v/>
      </c>
      <c r="X14" s="18" t="str">
        <f aca="false">IF(OR(N14="",W14=""),"",IF(N14&lt;=W14,"OK",IF(V14&lt;&gt;"","Justifié","À justifier")))</f>
        <v/>
      </c>
      <c r="Y14" s="15" t="str">
        <f aca="false">IF(U14="","",IFERROR(INDEX($N$5:$N$54,MATCH(U14,$A$5:$A$54,0)),""))</f>
        <v/>
      </c>
      <c r="Z14" s="18" t="str">
        <f aca="false">IF(OR(U14="",N14="",Y14=""),"",IF(N14&lt;=Y14,"OK",IF(V14&lt;&gt;"","Justifié","À justifier")))</f>
        <v/>
      </c>
      <c r="AA14" s="19" t="str">
        <f aca="false">IF(OR(O14="",N14="",N14=0),"",O14/N14)</f>
        <v/>
      </c>
      <c r="AB14" s="19" t="str">
        <f aca="false">IF(OR(O14="",N14=""),"",IF(N14&lt;=Paramètres!$A$17,Paramètres!$B$17,IF(N14&lt;=Paramètres!$A$18,Paramètres!$B$18,Paramètres!$B$19)))</f>
        <v/>
      </c>
      <c r="AC14" s="18" t="str">
        <f aca="false">IF(AA14="","",IF(AND(AA14&lt;=AB14+0.005,OR(P14="",P14&lt;=N14-O14)),"OK","À revoir"))</f>
        <v/>
      </c>
      <c r="AD14" s="18" t="str">
        <f aca="false">IF(O14="","",IF(AND(Paramètres!$C$23="Oui",O14&lt;=Paramètres!$B$23),"C0",IF(O14&lt;=Paramètres!$B$24,"C1",IF(O14&lt;=Paramètres!$B$25,"C2",IF(O14&lt;=Paramètres!$B$26,"C3","C4")))))</f>
        <v/>
      </c>
      <c r="AE14" s="9"/>
    </row>
    <row r="15" customFormat="false" ht="15" hidden="false" customHeight="false" outlineLevel="0" collapsed="false">
      <c r="A15" s="16"/>
      <c r="B15" s="9"/>
      <c r="C15" s="16"/>
      <c r="D15" s="9"/>
      <c r="E15" s="16"/>
      <c r="F15" s="17"/>
      <c r="G15" s="17"/>
      <c r="H15" s="17"/>
      <c r="I15" s="17"/>
      <c r="J15" s="17"/>
      <c r="K15" s="17"/>
      <c r="L15" s="15" t="str">
        <f aca="false">IF(OR(A15="",E15="Héritage"),"",IF(AND(Paramètres!$C$6="Oui",N(F15)&gt;=Paramètres!$B$13),Paramètres!$B$6,IF(AND(Paramètres!$C$7="Oui",N(G15)&gt;=Paramètres!$B$13),Paramètres!$B$7,IF(AND(Paramètres!$C$8="Oui",N(H15)&gt;=Paramètres!$B$13),Paramètres!$B$8,IF(AND(Paramètres!$C$9="Oui",N(I15)&gt;=Paramètres!$B$13),Paramètres!$B$9,IF(AND(Paramètres!$C$10="Oui",N(J15)&gt;=Paramètres!$B$13),Paramètres!$B$10,IF(AND(Paramètres!$C$11="Oui",N(K15)&gt;=Paramètres!$B$13),Paramètres!$B$11,"")))))))</f>
        <v/>
      </c>
      <c r="M15" s="17"/>
      <c r="N15" s="15" t="str">
        <f aca="false">IF(A15="","",IF(E15="Héritage",W15,IF(M15&lt;&gt;"",M15,L15)))</f>
        <v/>
      </c>
      <c r="O15" s="17"/>
      <c r="P15" s="17"/>
      <c r="Q15" s="17"/>
      <c r="R15" s="15" t="str">
        <f aca="false">IF(A15="","",IF(E15="Héritage",IFERROR(INDEX(Services!$E$5:$E$54,MATCH(C15,Services!$A$5:$A$54,0)),""),Q15))</f>
        <v/>
      </c>
      <c r="S15" s="9"/>
      <c r="T15" s="16"/>
      <c r="U15" s="16"/>
      <c r="V15" s="9"/>
      <c r="W15" s="15" t="str">
        <f aca="false">IF(C15="","",IFERROR(INDEX(Services!$D$5:$D$54,MATCH(C15,Services!$A$5:$A$54,0)),""))</f>
        <v/>
      </c>
      <c r="X15" s="18" t="str">
        <f aca="false">IF(OR(N15="",W15=""),"",IF(N15&lt;=W15,"OK",IF(V15&lt;&gt;"","Justifié","À justifier")))</f>
        <v/>
      </c>
      <c r="Y15" s="15" t="str">
        <f aca="false">IF(U15="","",IFERROR(INDEX($N$5:$N$54,MATCH(U15,$A$5:$A$54,0)),""))</f>
        <v/>
      </c>
      <c r="Z15" s="18" t="str">
        <f aca="false">IF(OR(U15="",N15="",Y15=""),"",IF(N15&lt;=Y15,"OK",IF(V15&lt;&gt;"","Justifié","À justifier")))</f>
        <v/>
      </c>
      <c r="AA15" s="19" t="str">
        <f aca="false">IF(OR(O15="",N15="",N15=0),"",O15/N15)</f>
        <v/>
      </c>
      <c r="AB15" s="19" t="str">
        <f aca="false">IF(OR(O15="",N15=""),"",IF(N15&lt;=Paramètres!$A$17,Paramètres!$B$17,IF(N15&lt;=Paramètres!$A$18,Paramètres!$B$18,Paramètres!$B$19)))</f>
        <v/>
      </c>
      <c r="AC15" s="18" t="str">
        <f aca="false">IF(AA15="","",IF(AND(AA15&lt;=AB15+0.005,OR(P15="",P15&lt;=N15-O15)),"OK","À revoir"))</f>
        <v/>
      </c>
      <c r="AD15" s="18" t="str">
        <f aca="false">IF(O15="","",IF(AND(Paramètres!$C$23="Oui",O15&lt;=Paramètres!$B$23),"C0",IF(O15&lt;=Paramètres!$B$24,"C1",IF(O15&lt;=Paramètres!$B$25,"C2",IF(O15&lt;=Paramètres!$B$26,"C3","C4")))))</f>
        <v/>
      </c>
      <c r="AE15" s="9"/>
    </row>
    <row r="16" customFormat="false" ht="15" hidden="false" customHeight="false" outlineLevel="0" collapsed="false">
      <c r="A16" s="16"/>
      <c r="B16" s="9"/>
      <c r="C16" s="16"/>
      <c r="D16" s="9"/>
      <c r="E16" s="16"/>
      <c r="F16" s="17"/>
      <c r="G16" s="17"/>
      <c r="H16" s="17"/>
      <c r="I16" s="17"/>
      <c r="J16" s="17"/>
      <c r="K16" s="17"/>
      <c r="L16" s="15" t="str">
        <f aca="false">IF(OR(A16="",E16="Héritage"),"",IF(AND(Paramètres!$C$6="Oui",N(F16)&gt;=Paramètres!$B$13),Paramètres!$B$6,IF(AND(Paramètres!$C$7="Oui",N(G16)&gt;=Paramètres!$B$13),Paramètres!$B$7,IF(AND(Paramètres!$C$8="Oui",N(H16)&gt;=Paramètres!$B$13),Paramètres!$B$8,IF(AND(Paramètres!$C$9="Oui",N(I16)&gt;=Paramètres!$B$13),Paramètres!$B$9,IF(AND(Paramètres!$C$10="Oui",N(J16)&gt;=Paramètres!$B$13),Paramètres!$B$10,IF(AND(Paramètres!$C$11="Oui",N(K16)&gt;=Paramètres!$B$13),Paramètres!$B$11,"")))))))</f>
        <v/>
      </c>
      <c r="M16" s="17"/>
      <c r="N16" s="15" t="str">
        <f aca="false">IF(A16="","",IF(E16="Héritage",W16,IF(M16&lt;&gt;"",M16,L16)))</f>
        <v/>
      </c>
      <c r="O16" s="17"/>
      <c r="P16" s="17"/>
      <c r="Q16" s="17"/>
      <c r="R16" s="15" t="str">
        <f aca="false">IF(A16="","",IF(E16="Héritage",IFERROR(INDEX(Services!$E$5:$E$54,MATCH(C16,Services!$A$5:$A$54,0)),""),Q16))</f>
        <v/>
      </c>
      <c r="S16" s="9"/>
      <c r="T16" s="16"/>
      <c r="U16" s="16"/>
      <c r="V16" s="9"/>
      <c r="W16" s="15" t="str">
        <f aca="false">IF(C16="","",IFERROR(INDEX(Services!$D$5:$D$54,MATCH(C16,Services!$A$5:$A$54,0)),""))</f>
        <v/>
      </c>
      <c r="X16" s="18" t="str">
        <f aca="false">IF(OR(N16="",W16=""),"",IF(N16&lt;=W16,"OK",IF(V16&lt;&gt;"","Justifié","À justifier")))</f>
        <v/>
      </c>
      <c r="Y16" s="15" t="str">
        <f aca="false">IF(U16="","",IFERROR(INDEX($N$5:$N$54,MATCH(U16,$A$5:$A$54,0)),""))</f>
        <v/>
      </c>
      <c r="Z16" s="18" t="str">
        <f aca="false">IF(OR(U16="",N16="",Y16=""),"",IF(N16&lt;=Y16,"OK",IF(V16&lt;&gt;"","Justifié","À justifier")))</f>
        <v/>
      </c>
      <c r="AA16" s="19" t="str">
        <f aca="false">IF(OR(O16="",N16="",N16=0),"",O16/N16)</f>
        <v/>
      </c>
      <c r="AB16" s="19" t="str">
        <f aca="false">IF(OR(O16="",N16=""),"",IF(N16&lt;=Paramètres!$A$17,Paramètres!$B$17,IF(N16&lt;=Paramètres!$A$18,Paramètres!$B$18,Paramètres!$B$19)))</f>
        <v/>
      </c>
      <c r="AC16" s="18" t="str">
        <f aca="false">IF(AA16="","",IF(AND(AA16&lt;=AB16+0.005,OR(P16="",P16&lt;=N16-O16)),"OK","À revoir"))</f>
        <v/>
      </c>
      <c r="AD16" s="18" t="str">
        <f aca="false">IF(O16="","",IF(AND(Paramètres!$C$23="Oui",O16&lt;=Paramètres!$B$23),"C0",IF(O16&lt;=Paramètres!$B$24,"C1",IF(O16&lt;=Paramètres!$B$25,"C2",IF(O16&lt;=Paramètres!$B$26,"C3","C4")))))</f>
        <v/>
      </c>
      <c r="AE16" s="9"/>
    </row>
    <row r="17" customFormat="false" ht="15" hidden="false" customHeight="false" outlineLevel="0" collapsed="false">
      <c r="A17" s="16"/>
      <c r="B17" s="9"/>
      <c r="C17" s="16"/>
      <c r="D17" s="9"/>
      <c r="E17" s="16"/>
      <c r="F17" s="17"/>
      <c r="G17" s="17"/>
      <c r="H17" s="17"/>
      <c r="I17" s="17"/>
      <c r="J17" s="17"/>
      <c r="K17" s="17"/>
      <c r="L17" s="15" t="str">
        <f aca="false">IF(OR(A17="",E17="Héritage"),"",IF(AND(Paramètres!$C$6="Oui",N(F17)&gt;=Paramètres!$B$13),Paramètres!$B$6,IF(AND(Paramètres!$C$7="Oui",N(G17)&gt;=Paramètres!$B$13),Paramètres!$B$7,IF(AND(Paramètres!$C$8="Oui",N(H17)&gt;=Paramètres!$B$13),Paramètres!$B$8,IF(AND(Paramètres!$C$9="Oui",N(I17)&gt;=Paramètres!$B$13),Paramètres!$B$9,IF(AND(Paramètres!$C$10="Oui",N(J17)&gt;=Paramètres!$B$13),Paramètres!$B$10,IF(AND(Paramètres!$C$11="Oui",N(K17)&gt;=Paramètres!$B$13),Paramètres!$B$11,"")))))))</f>
        <v/>
      </c>
      <c r="M17" s="17"/>
      <c r="N17" s="15" t="str">
        <f aca="false">IF(A17="","",IF(E17="Héritage",W17,IF(M17&lt;&gt;"",M17,L17)))</f>
        <v/>
      </c>
      <c r="O17" s="17"/>
      <c r="P17" s="17"/>
      <c r="Q17" s="17"/>
      <c r="R17" s="15" t="str">
        <f aca="false">IF(A17="","",IF(E17="Héritage",IFERROR(INDEX(Services!$E$5:$E$54,MATCH(C17,Services!$A$5:$A$54,0)),""),Q17))</f>
        <v/>
      </c>
      <c r="S17" s="9"/>
      <c r="T17" s="16"/>
      <c r="U17" s="16"/>
      <c r="V17" s="9"/>
      <c r="W17" s="15" t="str">
        <f aca="false">IF(C17="","",IFERROR(INDEX(Services!$D$5:$D$54,MATCH(C17,Services!$A$5:$A$54,0)),""))</f>
        <v/>
      </c>
      <c r="X17" s="18" t="str">
        <f aca="false">IF(OR(N17="",W17=""),"",IF(N17&lt;=W17,"OK",IF(V17&lt;&gt;"","Justifié","À justifier")))</f>
        <v/>
      </c>
      <c r="Y17" s="15" t="str">
        <f aca="false">IF(U17="","",IFERROR(INDEX($N$5:$N$54,MATCH(U17,$A$5:$A$54,0)),""))</f>
        <v/>
      </c>
      <c r="Z17" s="18" t="str">
        <f aca="false">IF(OR(U17="",N17="",Y17=""),"",IF(N17&lt;=Y17,"OK",IF(V17&lt;&gt;"","Justifié","À justifier")))</f>
        <v/>
      </c>
      <c r="AA17" s="19" t="str">
        <f aca="false">IF(OR(O17="",N17="",N17=0),"",O17/N17)</f>
        <v/>
      </c>
      <c r="AB17" s="19" t="str">
        <f aca="false">IF(OR(O17="",N17=""),"",IF(N17&lt;=Paramètres!$A$17,Paramètres!$B$17,IF(N17&lt;=Paramètres!$A$18,Paramètres!$B$18,Paramètres!$B$19)))</f>
        <v/>
      </c>
      <c r="AC17" s="18" t="str">
        <f aca="false">IF(AA17="","",IF(AND(AA17&lt;=AB17+0.005,OR(P17="",P17&lt;=N17-O17)),"OK","À revoir"))</f>
        <v/>
      </c>
      <c r="AD17" s="18" t="str">
        <f aca="false">IF(O17="","",IF(AND(Paramètres!$C$23="Oui",O17&lt;=Paramètres!$B$23),"C0",IF(O17&lt;=Paramètres!$B$24,"C1",IF(O17&lt;=Paramètres!$B$25,"C2",IF(O17&lt;=Paramètres!$B$26,"C3","C4")))))</f>
        <v/>
      </c>
      <c r="AE17" s="9"/>
    </row>
    <row r="18" customFormat="false" ht="15" hidden="false" customHeight="false" outlineLevel="0" collapsed="false">
      <c r="A18" s="16"/>
      <c r="B18" s="9"/>
      <c r="C18" s="16"/>
      <c r="D18" s="9"/>
      <c r="E18" s="16"/>
      <c r="F18" s="17"/>
      <c r="G18" s="17"/>
      <c r="H18" s="17"/>
      <c r="I18" s="17"/>
      <c r="J18" s="17"/>
      <c r="K18" s="17"/>
      <c r="L18" s="15" t="str">
        <f aca="false">IF(OR(A18="",E18="Héritage"),"",IF(AND(Paramètres!$C$6="Oui",N(F18)&gt;=Paramètres!$B$13),Paramètres!$B$6,IF(AND(Paramètres!$C$7="Oui",N(G18)&gt;=Paramètres!$B$13),Paramètres!$B$7,IF(AND(Paramètres!$C$8="Oui",N(H18)&gt;=Paramètres!$B$13),Paramètres!$B$8,IF(AND(Paramètres!$C$9="Oui",N(I18)&gt;=Paramètres!$B$13),Paramètres!$B$9,IF(AND(Paramètres!$C$10="Oui",N(J18)&gt;=Paramètres!$B$13),Paramètres!$B$10,IF(AND(Paramètres!$C$11="Oui",N(K18)&gt;=Paramètres!$B$13),Paramètres!$B$11,"")))))))</f>
        <v/>
      </c>
      <c r="M18" s="17"/>
      <c r="N18" s="15" t="str">
        <f aca="false">IF(A18="","",IF(E18="Héritage",W18,IF(M18&lt;&gt;"",M18,L18)))</f>
        <v/>
      </c>
      <c r="O18" s="17"/>
      <c r="P18" s="17"/>
      <c r="Q18" s="17"/>
      <c r="R18" s="15" t="str">
        <f aca="false">IF(A18="","",IF(E18="Héritage",IFERROR(INDEX(Services!$E$5:$E$54,MATCH(C18,Services!$A$5:$A$54,0)),""),Q18))</f>
        <v/>
      </c>
      <c r="S18" s="9"/>
      <c r="T18" s="16"/>
      <c r="U18" s="16"/>
      <c r="V18" s="9"/>
      <c r="W18" s="15" t="str">
        <f aca="false">IF(C18="","",IFERROR(INDEX(Services!$D$5:$D$54,MATCH(C18,Services!$A$5:$A$54,0)),""))</f>
        <v/>
      </c>
      <c r="X18" s="18" t="str">
        <f aca="false">IF(OR(N18="",W18=""),"",IF(N18&lt;=W18,"OK",IF(V18&lt;&gt;"","Justifié","À justifier")))</f>
        <v/>
      </c>
      <c r="Y18" s="15" t="str">
        <f aca="false">IF(U18="","",IFERROR(INDEX($N$5:$N$54,MATCH(U18,$A$5:$A$54,0)),""))</f>
        <v/>
      </c>
      <c r="Z18" s="18" t="str">
        <f aca="false">IF(OR(U18="",N18="",Y18=""),"",IF(N18&lt;=Y18,"OK",IF(V18&lt;&gt;"","Justifié","À justifier")))</f>
        <v/>
      </c>
      <c r="AA18" s="19" t="str">
        <f aca="false">IF(OR(O18="",N18="",N18=0),"",O18/N18)</f>
        <v/>
      </c>
      <c r="AB18" s="19" t="str">
        <f aca="false">IF(OR(O18="",N18=""),"",IF(N18&lt;=Paramètres!$A$17,Paramètres!$B$17,IF(N18&lt;=Paramètres!$A$18,Paramètres!$B$18,Paramètres!$B$19)))</f>
        <v/>
      </c>
      <c r="AC18" s="18" t="str">
        <f aca="false">IF(AA18="","",IF(AND(AA18&lt;=AB18+0.005,OR(P18="",P18&lt;=N18-O18)),"OK","À revoir"))</f>
        <v/>
      </c>
      <c r="AD18" s="18" t="str">
        <f aca="false">IF(O18="","",IF(AND(Paramètres!$C$23="Oui",O18&lt;=Paramètres!$B$23),"C0",IF(O18&lt;=Paramètres!$B$24,"C1",IF(O18&lt;=Paramètres!$B$25,"C2",IF(O18&lt;=Paramètres!$B$26,"C3","C4")))))</f>
        <v/>
      </c>
      <c r="AE18" s="9"/>
    </row>
    <row r="19" customFormat="false" ht="15" hidden="false" customHeight="false" outlineLevel="0" collapsed="false">
      <c r="A19" s="16"/>
      <c r="B19" s="9"/>
      <c r="C19" s="16"/>
      <c r="D19" s="9"/>
      <c r="E19" s="16"/>
      <c r="F19" s="17"/>
      <c r="G19" s="17"/>
      <c r="H19" s="17"/>
      <c r="I19" s="17"/>
      <c r="J19" s="17"/>
      <c r="K19" s="17"/>
      <c r="L19" s="15" t="str">
        <f aca="false">IF(OR(A19="",E19="Héritage"),"",IF(AND(Paramètres!$C$6="Oui",N(F19)&gt;=Paramètres!$B$13),Paramètres!$B$6,IF(AND(Paramètres!$C$7="Oui",N(G19)&gt;=Paramètres!$B$13),Paramètres!$B$7,IF(AND(Paramètres!$C$8="Oui",N(H19)&gt;=Paramètres!$B$13),Paramètres!$B$8,IF(AND(Paramètres!$C$9="Oui",N(I19)&gt;=Paramètres!$B$13),Paramètres!$B$9,IF(AND(Paramètres!$C$10="Oui",N(J19)&gt;=Paramètres!$B$13),Paramètres!$B$10,IF(AND(Paramètres!$C$11="Oui",N(K19)&gt;=Paramètres!$B$13),Paramètres!$B$11,"")))))))</f>
        <v/>
      </c>
      <c r="M19" s="17"/>
      <c r="N19" s="15" t="str">
        <f aca="false">IF(A19="","",IF(E19="Héritage",W19,IF(M19&lt;&gt;"",M19,L19)))</f>
        <v/>
      </c>
      <c r="O19" s="17"/>
      <c r="P19" s="17"/>
      <c r="Q19" s="17"/>
      <c r="R19" s="15" t="str">
        <f aca="false">IF(A19="","",IF(E19="Héritage",IFERROR(INDEX(Services!$E$5:$E$54,MATCH(C19,Services!$A$5:$A$54,0)),""),Q19))</f>
        <v/>
      </c>
      <c r="S19" s="9"/>
      <c r="T19" s="16"/>
      <c r="U19" s="16"/>
      <c r="V19" s="9"/>
      <c r="W19" s="15" t="str">
        <f aca="false">IF(C19="","",IFERROR(INDEX(Services!$D$5:$D$54,MATCH(C19,Services!$A$5:$A$54,0)),""))</f>
        <v/>
      </c>
      <c r="X19" s="18" t="str">
        <f aca="false">IF(OR(N19="",W19=""),"",IF(N19&lt;=W19,"OK",IF(V19&lt;&gt;"","Justifié","À justifier")))</f>
        <v/>
      </c>
      <c r="Y19" s="15" t="str">
        <f aca="false">IF(U19="","",IFERROR(INDEX($N$5:$N$54,MATCH(U19,$A$5:$A$54,0)),""))</f>
        <v/>
      </c>
      <c r="Z19" s="18" t="str">
        <f aca="false">IF(OR(U19="",N19="",Y19=""),"",IF(N19&lt;=Y19,"OK",IF(V19&lt;&gt;"","Justifié","À justifier")))</f>
        <v/>
      </c>
      <c r="AA19" s="19" t="str">
        <f aca="false">IF(OR(O19="",N19="",N19=0),"",O19/N19)</f>
        <v/>
      </c>
      <c r="AB19" s="19" t="str">
        <f aca="false">IF(OR(O19="",N19=""),"",IF(N19&lt;=Paramètres!$A$17,Paramètres!$B$17,IF(N19&lt;=Paramètres!$A$18,Paramètres!$B$18,Paramètres!$B$19)))</f>
        <v/>
      </c>
      <c r="AC19" s="18" t="str">
        <f aca="false">IF(AA19="","",IF(AND(AA19&lt;=AB19+0.005,OR(P19="",P19&lt;=N19-O19)),"OK","À revoir"))</f>
        <v/>
      </c>
      <c r="AD19" s="18" t="str">
        <f aca="false">IF(O19="","",IF(AND(Paramètres!$C$23="Oui",O19&lt;=Paramètres!$B$23),"C0",IF(O19&lt;=Paramètres!$B$24,"C1",IF(O19&lt;=Paramètres!$B$25,"C2",IF(O19&lt;=Paramètres!$B$26,"C3","C4")))))</f>
        <v/>
      </c>
      <c r="AE19" s="9"/>
    </row>
    <row r="20" customFormat="false" ht="15" hidden="false" customHeight="false" outlineLevel="0" collapsed="false">
      <c r="A20" s="16"/>
      <c r="B20" s="9"/>
      <c r="C20" s="16"/>
      <c r="D20" s="9"/>
      <c r="E20" s="16"/>
      <c r="F20" s="17"/>
      <c r="G20" s="17"/>
      <c r="H20" s="17"/>
      <c r="I20" s="17"/>
      <c r="J20" s="17"/>
      <c r="K20" s="17"/>
      <c r="L20" s="15" t="str">
        <f aca="false">IF(OR(A20="",E20="Héritage"),"",IF(AND(Paramètres!$C$6="Oui",N(F20)&gt;=Paramètres!$B$13),Paramètres!$B$6,IF(AND(Paramètres!$C$7="Oui",N(G20)&gt;=Paramètres!$B$13),Paramètres!$B$7,IF(AND(Paramètres!$C$8="Oui",N(H20)&gt;=Paramètres!$B$13),Paramètres!$B$8,IF(AND(Paramètres!$C$9="Oui",N(I20)&gt;=Paramètres!$B$13),Paramètres!$B$9,IF(AND(Paramètres!$C$10="Oui",N(J20)&gt;=Paramètres!$B$13),Paramètres!$B$10,IF(AND(Paramètres!$C$11="Oui",N(K20)&gt;=Paramètres!$B$13),Paramètres!$B$11,"")))))))</f>
        <v/>
      </c>
      <c r="M20" s="17"/>
      <c r="N20" s="15" t="str">
        <f aca="false">IF(A20="","",IF(E20="Héritage",W20,IF(M20&lt;&gt;"",M20,L20)))</f>
        <v/>
      </c>
      <c r="O20" s="17"/>
      <c r="P20" s="17"/>
      <c r="Q20" s="17"/>
      <c r="R20" s="15" t="str">
        <f aca="false">IF(A20="","",IF(E20="Héritage",IFERROR(INDEX(Services!$E$5:$E$54,MATCH(C20,Services!$A$5:$A$54,0)),""),Q20))</f>
        <v/>
      </c>
      <c r="S20" s="9"/>
      <c r="T20" s="16"/>
      <c r="U20" s="16"/>
      <c r="V20" s="9"/>
      <c r="W20" s="15" t="str">
        <f aca="false">IF(C20="","",IFERROR(INDEX(Services!$D$5:$D$54,MATCH(C20,Services!$A$5:$A$54,0)),""))</f>
        <v/>
      </c>
      <c r="X20" s="18" t="str">
        <f aca="false">IF(OR(N20="",W20=""),"",IF(N20&lt;=W20,"OK",IF(V20&lt;&gt;"","Justifié","À justifier")))</f>
        <v/>
      </c>
      <c r="Y20" s="15" t="str">
        <f aca="false">IF(U20="","",IFERROR(INDEX($N$5:$N$54,MATCH(U20,$A$5:$A$54,0)),""))</f>
        <v/>
      </c>
      <c r="Z20" s="18" t="str">
        <f aca="false">IF(OR(U20="",N20="",Y20=""),"",IF(N20&lt;=Y20,"OK",IF(V20&lt;&gt;"","Justifié","À justifier")))</f>
        <v/>
      </c>
      <c r="AA20" s="19" t="str">
        <f aca="false">IF(OR(O20="",N20="",N20=0),"",O20/N20)</f>
        <v/>
      </c>
      <c r="AB20" s="19" t="str">
        <f aca="false">IF(OR(O20="",N20=""),"",IF(N20&lt;=Paramètres!$A$17,Paramètres!$B$17,IF(N20&lt;=Paramètres!$A$18,Paramètres!$B$18,Paramètres!$B$19)))</f>
        <v/>
      </c>
      <c r="AC20" s="18" t="str">
        <f aca="false">IF(AA20="","",IF(AND(AA20&lt;=AB20+0.005,OR(P20="",P20&lt;=N20-O20)),"OK","À revoir"))</f>
        <v/>
      </c>
      <c r="AD20" s="18" t="str">
        <f aca="false">IF(O20="","",IF(AND(Paramètres!$C$23="Oui",O20&lt;=Paramètres!$B$23),"C0",IF(O20&lt;=Paramètres!$B$24,"C1",IF(O20&lt;=Paramètres!$B$25,"C2",IF(O20&lt;=Paramètres!$B$26,"C3","C4")))))</f>
        <v/>
      </c>
      <c r="AE20" s="9"/>
    </row>
    <row r="21" customFormat="false" ht="15" hidden="false" customHeight="false" outlineLevel="0" collapsed="false">
      <c r="A21" s="16"/>
      <c r="B21" s="9"/>
      <c r="C21" s="16"/>
      <c r="D21" s="9"/>
      <c r="E21" s="16"/>
      <c r="F21" s="17"/>
      <c r="G21" s="17"/>
      <c r="H21" s="17"/>
      <c r="I21" s="17"/>
      <c r="J21" s="17"/>
      <c r="K21" s="17"/>
      <c r="L21" s="15" t="str">
        <f aca="false">IF(OR(A21="",E21="Héritage"),"",IF(AND(Paramètres!$C$6="Oui",N(F21)&gt;=Paramètres!$B$13),Paramètres!$B$6,IF(AND(Paramètres!$C$7="Oui",N(G21)&gt;=Paramètres!$B$13),Paramètres!$B$7,IF(AND(Paramètres!$C$8="Oui",N(H21)&gt;=Paramètres!$B$13),Paramètres!$B$8,IF(AND(Paramètres!$C$9="Oui",N(I21)&gt;=Paramètres!$B$13),Paramètres!$B$9,IF(AND(Paramètres!$C$10="Oui",N(J21)&gt;=Paramètres!$B$13),Paramètres!$B$10,IF(AND(Paramètres!$C$11="Oui",N(K21)&gt;=Paramètres!$B$13),Paramètres!$B$11,"")))))))</f>
        <v/>
      </c>
      <c r="M21" s="17"/>
      <c r="N21" s="15" t="str">
        <f aca="false">IF(A21="","",IF(E21="Héritage",W21,IF(M21&lt;&gt;"",M21,L21)))</f>
        <v/>
      </c>
      <c r="O21" s="17"/>
      <c r="P21" s="17"/>
      <c r="Q21" s="17"/>
      <c r="R21" s="15" t="str">
        <f aca="false">IF(A21="","",IF(E21="Héritage",IFERROR(INDEX(Services!$E$5:$E$54,MATCH(C21,Services!$A$5:$A$54,0)),""),Q21))</f>
        <v/>
      </c>
      <c r="S21" s="9"/>
      <c r="T21" s="16"/>
      <c r="U21" s="16"/>
      <c r="V21" s="9"/>
      <c r="W21" s="15" t="str">
        <f aca="false">IF(C21="","",IFERROR(INDEX(Services!$D$5:$D$54,MATCH(C21,Services!$A$5:$A$54,0)),""))</f>
        <v/>
      </c>
      <c r="X21" s="18" t="str">
        <f aca="false">IF(OR(N21="",W21=""),"",IF(N21&lt;=W21,"OK",IF(V21&lt;&gt;"","Justifié","À justifier")))</f>
        <v/>
      </c>
      <c r="Y21" s="15" t="str">
        <f aca="false">IF(U21="","",IFERROR(INDEX($N$5:$N$54,MATCH(U21,$A$5:$A$54,0)),""))</f>
        <v/>
      </c>
      <c r="Z21" s="18" t="str">
        <f aca="false">IF(OR(U21="",N21="",Y21=""),"",IF(N21&lt;=Y21,"OK",IF(V21&lt;&gt;"","Justifié","À justifier")))</f>
        <v/>
      </c>
      <c r="AA21" s="19" t="str">
        <f aca="false">IF(OR(O21="",N21="",N21=0),"",O21/N21)</f>
        <v/>
      </c>
      <c r="AB21" s="19" t="str">
        <f aca="false">IF(OR(O21="",N21=""),"",IF(N21&lt;=Paramètres!$A$17,Paramètres!$B$17,IF(N21&lt;=Paramètres!$A$18,Paramètres!$B$18,Paramètres!$B$19)))</f>
        <v/>
      </c>
      <c r="AC21" s="18" t="str">
        <f aca="false">IF(AA21="","",IF(AND(AA21&lt;=AB21+0.005,OR(P21="",P21&lt;=N21-O21)),"OK","À revoir"))</f>
        <v/>
      </c>
      <c r="AD21" s="18" t="str">
        <f aca="false">IF(O21="","",IF(AND(Paramètres!$C$23="Oui",O21&lt;=Paramètres!$B$23),"C0",IF(O21&lt;=Paramètres!$B$24,"C1",IF(O21&lt;=Paramètres!$B$25,"C2",IF(O21&lt;=Paramètres!$B$26,"C3","C4")))))</f>
        <v/>
      </c>
      <c r="AE21" s="9"/>
    </row>
    <row r="22" customFormat="false" ht="15" hidden="false" customHeight="false" outlineLevel="0" collapsed="false">
      <c r="A22" s="16"/>
      <c r="B22" s="9"/>
      <c r="C22" s="16"/>
      <c r="D22" s="9"/>
      <c r="E22" s="16"/>
      <c r="F22" s="17"/>
      <c r="G22" s="17"/>
      <c r="H22" s="17"/>
      <c r="I22" s="17"/>
      <c r="J22" s="17"/>
      <c r="K22" s="17"/>
      <c r="L22" s="15" t="str">
        <f aca="false">IF(OR(A22="",E22="Héritage"),"",IF(AND(Paramètres!$C$6="Oui",N(F22)&gt;=Paramètres!$B$13),Paramètres!$B$6,IF(AND(Paramètres!$C$7="Oui",N(G22)&gt;=Paramètres!$B$13),Paramètres!$B$7,IF(AND(Paramètres!$C$8="Oui",N(H22)&gt;=Paramètres!$B$13),Paramètres!$B$8,IF(AND(Paramètres!$C$9="Oui",N(I22)&gt;=Paramètres!$B$13),Paramètres!$B$9,IF(AND(Paramètres!$C$10="Oui",N(J22)&gt;=Paramètres!$B$13),Paramètres!$B$10,IF(AND(Paramètres!$C$11="Oui",N(K22)&gt;=Paramètres!$B$13),Paramètres!$B$11,"")))))))</f>
        <v/>
      </c>
      <c r="M22" s="17"/>
      <c r="N22" s="15" t="str">
        <f aca="false">IF(A22="","",IF(E22="Héritage",W22,IF(M22&lt;&gt;"",M22,L22)))</f>
        <v/>
      </c>
      <c r="O22" s="17"/>
      <c r="P22" s="17"/>
      <c r="Q22" s="17"/>
      <c r="R22" s="15" t="str">
        <f aca="false">IF(A22="","",IF(E22="Héritage",IFERROR(INDEX(Services!$E$5:$E$54,MATCH(C22,Services!$A$5:$A$54,0)),""),Q22))</f>
        <v/>
      </c>
      <c r="S22" s="9"/>
      <c r="T22" s="16"/>
      <c r="U22" s="16"/>
      <c r="V22" s="9"/>
      <c r="W22" s="15" t="str">
        <f aca="false">IF(C22="","",IFERROR(INDEX(Services!$D$5:$D$54,MATCH(C22,Services!$A$5:$A$54,0)),""))</f>
        <v/>
      </c>
      <c r="X22" s="18" t="str">
        <f aca="false">IF(OR(N22="",W22=""),"",IF(N22&lt;=W22,"OK",IF(V22&lt;&gt;"","Justifié","À justifier")))</f>
        <v/>
      </c>
      <c r="Y22" s="15" t="str">
        <f aca="false">IF(U22="","",IFERROR(INDEX($N$5:$N$54,MATCH(U22,$A$5:$A$54,0)),""))</f>
        <v/>
      </c>
      <c r="Z22" s="18" t="str">
        <f aca="false">IF(OR(U22="",N22="",Y22=""),"",IF(N22&lt;=Y22,"OK",IF(V22&lt;&gt;"","Justifié","À justifier")))</f>
        <v/>
      </c>
      <c r="AA22" s="19" t="str">
        <f aca="false">IF(OR(O22="",N22="",N22=0),"",O22/N22)</f>
        <v/>
      </c>
      <c r="AB22" s="19" t="str">
        <f aca="false">IF(OR(O22="",N22=""),"",IF(N22&lt;=Paramètres!$A$17,Paramètres!$B$17,IF(N22&lt;=Paramètres!$A$18,Paramètres!$B$18,Paramètres!$B$19)))</f>
        <v/>
      </c>
      <c r="AC22" s="18" t="str">
        <f aca="false">IF(AA22="","",IF(AND(AA22&lt;=AB22+0.005,OR(P22="",P22&lt;=N22-O22)),"OK","À revoir"))</f>
        <v/>
      </c>
      <c r="AD22" s="18" t="str">
        <f aca="false">IF(O22="","",IF(AND(Paramètres!$C$23="Oui",O22&lt;=Paramètres!$B$23),"C0",IF(O22&lt;=Paramètres!$B$24,"C1",IF(O22&lt;=Paramètres!$B$25,"C2",IF(O22&lt;=Paramètres!$B$26,"C3","C4")))))</f>
        <v/>
      </c>
      <c r="AE22" s="9"/>
    </row>
    <row r="23" customFormat="false" ht="15" hidden="false" customHeight="false" outlineLevel="0" collapsed="false">
      <c r="A23" s="16"/>
      <c r="B23" s="9"/>
      <c r="C23" s="16"/>
      <c r="D23" s="9"/>
      <c r="E23" s="16"/>
      <c r="F23" s="17"/>
      <c r="G23" s="17"/>
      <c r="H23" s="17"/>
      <c r="I23" s="17"/>
      <c r="J23" s="17"/>
      <c r="K23" s="17"/>
      <c r="L23" s="15" t="str">
        <f aca="false">IF(OR(A23="",E23="Héritage"),"",IF(AND(Paramètres!$C$6="Oui",N(F23)&gt;=Paramètres!$B$13),Paramètres!$B$6,IF(AND(Paramètres!$C$7="Oui",N(G23)&gt;=Paramètres!$B$13),Paramètres!$B$7,IF(AND(Paramètres!$C$8="Oui",N(H23)&gt;=Paramètres!$B$13),Paramètres!$B$8,IF(AND(Paramètres!$C$9="Oui",N(I23)&gt;=Paramètres!$B$13),Paramètres!$B$9,IF(AND(Paramètres!$C$10="Oui",N(J23)&gt;=Paramètres!$B$13),Paramètres!$B$10,IF(AND(Paramètres!$C$11="Oui",N(K23)&gt;=Paramètres!$B$13),Paramètres!$B$11,"")))))))</f>
        <v/>
      </c>
      <c r="M23" s="17"/>
      <c r="N23" s="15" t="str">
        <f aca="false">IF(A23="","",IF(E23="Héritage",W23,IF(M23&lt;&gt;"",M23,L23)))</f>
        <v/>
      </c>
      <c r="O23" s="17"/>
      <c r="P23" s="17"/>
      <c r="Q23" s="17"/>
      <c r="R23" s="15" t="str">
        <f aca="false">IF(A23="","",IF(E23="Héritage",IFERROR(INDEX(Services!$E$5:$E$54,MATCH(C23,Services!$A$5:$A$54,0)),""),Q23))</f>
        <v/>
      </c>
      <c r="S23" s="9"/>
      <c r="T23" s="16"/>
      <c r="U23" s="16"/>
      <c r="V23" s="9"/>
      <c r="W23" s="15" t="str">
        <f aca="false">IF(C23="","",IFERROR(INDEX(Services!$D$5:$D$54,MATCH(C23,Services!$A$5:$A$54,0)),""))</f>
        <v/>
      </c>
      <c r="X23" s="18" t="str">
        <f aca="false">IF(OR(N23="",W23=""),"",IF(N23&lt;=W23,"OK",IF(V23&lt;&gt;"","Justifié","À justifier")))</f>
        <v/>
      </c>
      <c r="Y23" s="15" t="str">
        <f aca="false">IF(U23="","",IFERROR(INDEX($N$5:$N$54,MATCH(U23,$A$5:$A$54,0)),""))</f>
        <v/>
      </c>
      <c r="Z23" s="18" t="str">
        <f aca="false">IF(OR(U23="",N23="",Y23=""),"",IF(N23&lt;=Y23,"OK",IF(V23&lt;&gt;"","Justifié","À justifier")))</f>
        <v/>
      </c>
      <c r="AA23" s="19" t="str">
        <f aca="false">IF(OR(O23="",N23="",N23=0),"",O23/N23)</f>
        <v/>
      </c>
      <c r="AB23" s="19" t="str">
        <f aca="false">IF(OR(O23="",N23=""),"",IF(N23&lt;=Paramètres!$A$17,Paramètres!$B$17,IF(N23&lt;=Paramètres!$A$18,Paramètres!$B$18,Paramètres!$B$19)))</f>
        <v/>
      </c>
      <c r="AC23" s="18" t="str">
        <f aca="false">IF(AA23="","",IF(AND(AA23&lt;=AB23+0.005,OR(P23="",P23&lt;=N23-O23)),"OK","À revoir"))</f>
        <v/>
      </c>
      <c r="AD23" s="18" t="str">
        <f aca="false">IF(O23="","",IF(AND(Paramètres!$C$23="Oui",O23&lt;=Paramètres!$B$23),"C0",IF(O23&lt;=Paramètres!$B$24,"C1",IF(O23&lt;=Paramètres!$B$25,"C2",IF(O23&lt;=Paramètres!$B$26,"C3","C4")))))</f>
        <v/>
      </c>
      <c r="AE23" s="9"/>
    </row>
    <row r="24" customFormat="false" ht="15" hidden="false" customHeight="false" outlineLevel="0" collapsed="false">
      <c r="A24" s="16"/>
      <c r="B24" s="9"/>
      <c r="C24" s="16"/>
      <c r="D24" s="9"/>
      <c r="E24" s="16"/>
      <c r="F24" s="17"/>
      <c r="G24" s="17"/>
      <c r="H24" s="17"/>
      <c r="I24" s="17"/>
      <c r="J24" s="17"/>
      <c r="K24" s="17"/>
      <c r="L24" s="15" t="str">
        <f aca="false">IF(OR(A24="",E24="Héritage"),"",IF(AND(Paramètres!$C$6="Oui",N(F24)&gt;=Paramètres!$B$13),Paramètres!$B$6,IF(AND(Paramètres!$C$7="Oui",N(G24)&gt;=Paramètres!$B$13),Paramètres!$B$7,IF(AND(Paramètres!$C$8="Oui",N(H24)&gt;=Paramètres!$B$13),Paramètres!$B$8,IF(AND(Paramètres!$C$9="Oui",N(I24)&gt;=Paramètres!$B$13),Paramètres!$B$9,IF(AND(Paramètres!$C$10="Oui",N(J24)&gt;=Paramètres!$B$13),Paramètres!$B$10,IF(AND(Paramètres!$C$11="Oui",N(K24)&gt;=Paramètres!$B$13),Paramètres!$B$11,"")))))))</f>
        <v/>
      </c>
      <c r="M24" s="17"/>
      <c r="N24" s="15" t="str">
        <f aca="false">IF(A24="","",IF(E24="Héritage",W24,IF(M24&lt;&gt;"",M24,L24)))</f>
        <v/>
      </c>
      <c r="O24" s="17"/>
      <c r="P24" s="17"/>
      <c r="Q24" s="17"/>
      <c r="R24" s="15" t="str">
        <f aca="false">IF(A24="","",IF(E24="Héritage",IFERROR(INDEX(Services!$E$5:$E$54,MATCH(C24,Services!$A$5:$A$54,0)),""),Q24))</f>
        <v/>
      </c>
      <c r="S24" s="9"/>
      <c r="T24" s="16"/>
      <c r="U24" s="16"/>
      <c r="V24" s="9"/>
      <c r="W24" s="15" t="str">
        <f aca="false">IF(C24="","",IFERROR(INDEX(Services!$D$5:$D$54,MATCH(C24,Services!$A$5:$A$54,0)),""))</f>
        <v/>
      </c>
      <c r="X24" s="18" t="str">
        <f aca="false">IF(OR(N24="",W24=""),"",IF(N24&lt;=W24,"OK",IF(V24&lt;&gt;"","Justifié","À justifier")))</f>
        <v/>
      </c>
      <c r="Y24" s="15" t="str">
        <f aca="false">IF(U24="","",IFERROR(INDEX($N$5:$N$54,MATCH(U24,$A$5:$A$54,0)),""))</f>
        <v/>
      </c>
      <c r="Z24" s="18" t="str">
        <f aca="false">IF(OR(U24="",N24="",Y24=""),"",IF(N24&lt;=Y24,"OK",IF(V24&lt;&gt;"","Justifié","À justifier")))</f>
        <v/>
      </c>
      <c r="AA24" s="19" t="str">
        <f aca="false">IF(OR(O24="",N24="",N24=0),"",O24/N24)</f>
        <v/>
      </c>
      <c r="AB24" s="19" t="str">
        <f aca="false">IF(OR(O24="",N24=""),"",IF(N24&lt;=Paramètres!$A$17,Paramètres!$B$17,IF(N24&lt;=Paramètres!$A$18,Paramètres!$B$18,Paramètres!$B$19)))</f>
        <v/>
      </c>
      <c r="AC24" s="18" t="str">
        <f aca="false">IF(AA24="","",IF(AND(AA24&lt;=AB24+0.005,OR(P24="",P24&lt;=N24-O24)),"OK","À revoir"))</f>
        <v/>
      </c>
      <c r="AD24" s="18" t="str">
        <f aca="false">IF(O24="","",IF(AND(Paramètres!$C$23="Oui",O24&lt;=Paramètres!$B$23),"C0",IF(O24&lt;=Paramètres!$B$24,"C1",IF(O24&lt;=Paramètres!$B$25,"C2",IF(O24&lt;=Paramètres!$B$26,"C3","C4")))))</f>
        <v/>
      </c>
      <c r="AE24" s="9"/>
    </row>
    <row r="25" customFormat="false" ht="15" hidden="false" customHeight="false" outlineLevel="0" collapsed="false">
      <c r="A25" s="16"/>
      <c r="B25" s="9"/>
      <c r="C25" s="16"/>
      <c r="D25" s="9"/>
      <c r="E25" s="16"/>
      <c r="F25" s="17"/>
      <c r="G25" s="17"/>
      <c r="H25" s="17"/>
      <c r="I25" s="17"/>
      <c r="J25" s="17"/>
      <c r="K25" s="17"/>
      <c r="L25" s="15" t="str">
        <f aca="false">IF(OR(A25="",E25="Héritage"),"",IF(AND(Paramètres!$C$6="Oui",N(F25)&gt;=Paramètres!$B$13),Paramètres!$B$6,IF(AND(Paramètres!$C$7="Oui",N(G25)&gt;=Paramètres!$B$13),Paramètres!$B$7,IF(AND(Paramètres!$C$8="Oui",N(H25)&gt;=Paramètres!$B$13),Paramètres!$B$8,IF(AND(Paramètres!$C$9="Oui",N(I25)&gt;=Paramètres!$B$13),Paramètres!$B$9,IF(AND(Paramètres!$C$10="Oui",N(J25)&gt;=Paramètres!$B$13),Paramètres!$B$10,IF(AND(Paramètres!$C$11="Oui",N(K25)&gt;=Paramètres!$B$13),Paramètres!$B$11,"")))))))</f>
        <v/>
      </c>
      <c r="M25" s="17"/>
      <c r="N25" s="15" t="str">
        <f aca="false">IF(A25="","",IF(E25="Héritage",W25,IF(M25&lt;&gt;"",M25,L25)))</f>
        <v/>
      </c>
      <c r="O25" s="17"/>
      <c r="P25" s="17"/>
      <c r="Q25" s="17"/>
      <c r="R25" s="15" t="str">
        <f aca="false">IF(A25="","",IF(E25="Héritage",IFERROR(INDEX(Services!$E$5:$E$54,MATCH(C25,Services!$A$5:$A$54,0)),""),Q25))</f>
        <v/>
      </c>
      <c r="S25" s="9"/>
      <c r="T25" s="16"/>
      <c r="U25" s="16"/>
      <c r="V25" s="9"/>
      <c r="W25" s="15" t="str">
        <f aca="false">IF(C25="","",IFERROR(INDEX(Services!$D$5:$D$54,MATCH(C25,Services!$A$5:$A$54,0)),""))</f>
        <v/>
      </c>
      <c r="X25" s="18" t="str">
        <f aca="false">IF(OR(N25="",W25=""),"",IF(N25&lt;=W25,"OK",IF(V25&lt;&gt;"","Justifié","À justifier")))</f>
        <v/>
      </c>
      <c r="Y25" s="15" t="str">
        <f aca="false">IF(U25="","",IFERROR(INDEX($N$5:$N$54,MATCH(U25,$A$5:$A$54,0)),""))</f>
        <v/>
      </c>
      <c r="Z25" s="18" t="str">
        <f aca="false">IF(OR(U25="",N25="",Y25=""),"",IF(N25&lt;=Y25,"OK",IF(V25&lt;&gt;"","Justifié","À justifier")))</f>
        <v/>
      </c>
      <c r="AA25" s="19" t="str">
        <f aca="false">IF(OR(O25="",N25="",N25=0),"",O25/N25)</f>
        <v/>
      </c>
      <c r="AB25" s="19" t="str">
        <f aca="false">IF(OR(O25="",N25=""),"",IF(N25&lt;=Paramètres!$A$17,Paramètres!$B$17,IF(N25&lt;=Paramètres!$A$18,Paramètres!$B$18,Paramètres!$B$19)))</f>
        <v/>
      </c>
      <c r="AC25" s="18" t="str">
        <f aca="false">IF(AA25="","",IF(AND(AA25&lt;=AB25+0.005,OR(P25="",P25&lt;=N25-O25)),"OK","À revoir"))</f>
        <v/>
      </c>
      <c r="AD25" s="18" t="str">
        <f aca="false">IF(O25="","",IF(AND(Paramètres!$C$23="Oui",O25&lt;=Paramètres!$B$23),"C0",IF(O25&lt;=Paramètres!$B$24,"C1",IF(O25&lt;=Paramètres!$B$25,"C2",IF(O25&lt;=Paramètres!$B$26,"C3","C4")))))</f>
        <v/>
      </c>
      <c r="AE25" s="9"/>
    </row>
    <row r="26" customFormat="false" ht="15" hidden="false" customHeight="false" outlineLevel="0" collapsed="false">
      <c r="A26" s="16"/>
      <c r="B26" s="9"/>
      <c r="C26" s="16"/>
      <c r="D26" s="9"/>
      <c r="E26" s="16"/>
      <c r="F26" s="17"/>
      <c r="G26" s="17"/>
      <c r="H26" s="17"/>
      <c r="I26" s="17"/>
      <c r="J26" s="17"/>
      <c r="K26" s="17"/>
      <c r="L26" s="15" t="str">
        <f aca="false">IF(OR(A26="",E26="Héritage"),"",IF(AND(Paramètres!$C$6="Oui",N(F26)&gt;=Paramètres!$B$13),Paramètres!$B$6,IF(AND(Paramètres!$C$7="Oui",N(G26)&gt;=Paramètres!$B$13),Paramètres!$B$7,IF(AND(Paramètres!$C$8="Oui",N(H26)&gt;=Paramètres!$B$13),Paramètres!$B$8,IF(AND(Paramètres!$C$9="Oui",N(I26)&gt;=Paramètres!$B$13),Paramètres!$B$9,IF(AND(Paramètres!$C$10="Oui",N(J26)&gt;=Paramètres!$B$13),Paramètres!$B$10,IF(AND(Paramètres!$C$11="Oui",N(K26)&gt;=Paramètres!$B$13),Paramètres!$B$11,"")))))))</f>
        <v/>
      </c>
      <c r="M26" s="17"/>
      <c r="N26" s="15" t="str">
        <f aca="false">IF(A26="","",IF(E26="Héritage",W26,IF(M26&lt;&gt;"",M26,L26)))</f>
        <v/>
      </c>
      <c r="O26" s="17"/>
      <c r="P26" s="17"/>
      <c r="Q26" s="17"/>
      <c r="R26" s="15" t="str">
        <f aca="false">IF(A26="","",IF(E26="Héritage",IFERROR(INDEX(Services!$E$5:$E$54,MATCH(C26,Services!$A$5:$A$54,0)),""),Q26))</f>
        <v/>
      </c>
      <c r="S26" s="9"/>
      <c r="T26" s="16"/>
      <c r="U26" s="16"/>
      <c r="V26" s="9"/>
      <c r="W26" s="15" t="str">
        <f aca="false">IF(C26="","",IFERROR(INDEX(Services!$D$5:$D$54,MATCH(C26,Services!$A$5:$A$54,0)),""))</f>
        <v/>
      </c>
      <c r="X26" s="18" t="str">
        <f aca="false">IF(OR(N26="",W26=""),"",IF(N26&lt;=W26,"OK",IF(V26&lt;&gt;"","Justifié","À justifier")))</f>
        <v/>
      </c>
      <c r="Y26" s="15" t="str">
        <f aca="false">IF(U26="","",IFERROR(INDEX($N$5:$N$54,MATCH(U26,$A$5:$A$54,0)),""))</f>
        <v/>
      </c>
      <c r="Z26" s="18" t="str">
        <f aca="false">IF(OR(U26="",N26="",Y26=""),"",IF(N26&lt;=Y26,"OK",IF(V26&lt;&gt;"","Justifié","À justifier")))</f>
        <v/>
      </c>
      <c r="AA26" s="19" t="str">
        <f aca="false">IF(OR(O26="",N26="",N26=0),"",O26/N26)</f>
        <v/>
      </c>
      <c r="AB26" s="19" t="str">
        <f aca="false">IF(OR(O26="",N26=""),"",IF(N26&lt;=Paramètres!$A$17,Paramètres!$B$17,IF(N26&lt;=Paramètres!$A$18,Paramètres!$B$18,Paramètres!$B$19)))</f>
        <v/>
      </c>
      <c r="AC26" s="18" t="str">
        <f aca="false">IF(AA26="","",IF(AND(AA26&lt;=AB26+0.005,OR(P26="",P26&lt;=N26-O26)),"OK","À revoir"))</f>
        <v/>
      </c>
      <c r="AD26" s="18" t="str">
        <f aca="false">IF(O26="","",IF(AND(Paramètres!$C$23="Oui",O26&lt;=Paramètres!$B$23),"C0",IF(O26&lt;=Paramètres!$B$24,"C1",IF(O26&lt;=Paramètres!$B$25,"C2",IF(O26&lt;=Paramètres!$B$26,"C3","C4")))))</f>
        <v/>
      </c>
      <c r="AE26" s="9"/>
    </row>
    <row r="27" customFormat="false" ht="15" hidden="false" customHeight="false" outlineLevel="0" collapsed="false">
      <c r="A27" s="16"/>
      <c r="B27" s="9"/>
      <c r="C27" s="16"/>
      <c r="D27" s="9"/>
      <c r="E27" s="16"/>
      <c r="F27" s="17"/>
      <c r="G27" s="17"/>
      <c r="H27" s="17"/>
      <c r="I27" s="17"/>
      <c r="J27" s="17"/>
      <c r="K27" s="17"/>
      <c r="L27" s="15" t="str">
        <f aca="false">IF(OR(A27="",E27="Héritage"),"",IF(AND(Paramètres!$C$6="Oui",N(F27)&gt;=Paramètres!$B$13),Paramètres!$B$6,IF(AND(Paramètres!$C$7="Oui",N(G27)&gt;=Paramètres!$B$13),Paramètres!$B$7,IF(AND(Paramètres!$C$8="Oui",N(H27)&gt;=Paramètres!$B$13),Paramètres!$B$8,IF(AND(Paramètres!$C$9="Oui",N(I27)&gt;=Paramètres!$B$13),Paramètres!$B$9,IF(AND(Paramètres!$C$10="Oui",N(J27)&gt;=Paramètres!$B$13),Paramètres!$B$10,IF(AND(Paramètres!$C$11="Oui",N(K27)&gt;=Paramètres!$B$13),Paramètres!$B$11,"")))))))</f>
        <v/>
      </c>
      <c r="M27" s="17"/>
      <c r="N27" s="15" t="str">
        <f aca="false">IF(A27="","",IF(E27="Héritage",W27,IF(M27&lt;&gt;"",M27,L27)))</f>
        <v/>
      </c>
      <c r="O27" s="17"/>
      <c r="P27" s="17"/>
      <c r="Q27" s="17"/>
      <c r="R27" s="15" t="str">
        <f aca="false">IF(A27="","",IF(E27="Héritage",IFERROR(INDEX(Services!$E$5:$E$54,MATCH(C27,Services!$A$5:$A$54,0)),""),Q27))</f>
        <v/>
      </c>
      <c r="S27" s="9"/>
      <c r="T27" s="16"/>
      <c r="U27" s="16"/>
      <c r="V27" s="9"/>
      <c r="W27" s="15" t="str">
        <f aca="false">IF(C27="","",IFERROR(INDEX(Services!$D$5:$D$54,MATCH(C27,Services!$A$5:$A$54,0)),""))</f>
        <v/>
      </c>
      <c r="X27" s="18" t="str">
        <f aca="false">IF(OR(N27="",W27=""),"",IF(N27&lt;=W27,"OK",IF(V27&lt;&gt;"","Justifié","À justifier")))</f>
        <v/>
      </c>
      <c r="Y27" s="15" t="str">
        <f aca="false">IF(U27="","",IFERROR(INDEX($N$5:$N$54,MATCH(U27,$A$5:$A$54,0)),""))</f>
        <v/>
      </c>
      <c r="Z27" s="18" t="str">
        <f aca="false">IF(OR(U27="",N27="",Y27=""),"",IF(N27&lt;=Y27,"OK",IF(V27&lt;&gt;"","Justifié","À justifier")))</f>
        <v/>
      </c>
      <c r="AA27" s="19" t="str">
        <f aca="false">IF(OR(O27="",N27="",N27=0),"",O27/N27)</f>
        <v/>
      </c>
      <c r="AB27" s="19" t="str">
        <f aca="false">IF(OR(O27="",N27=""),"",IF(N27&lt;=Paramètres!$A$17,Paramètres!$B$17,IF(N27&lt;=Paramètres!$A$18,Paramètres!$B$18,Paramètres!$B$19)))</f>
        <v/>
      </c>
      <c r="AC27" s="18" t="str">
        <f aca="false">IF(AA27="","",IF(AND(AA27&lt;=AB27+0.005,OR(P27="",P27&lt;=N27-O27)),"OK","À revoir"))</f>
        <v/>
      </c>
      <c r="AD27" s="18" t="str">
        <f aca="false">IF(O27="","",IF(AND(Paramètres!$C$23="Oui",O27&lt;=Paramètres!$B$23),"C0",IF(O27&lt;=Paramètres!$B$24,"C1",IF(O27&lt;=Paramètres!$B$25,"C2",IF(O27&lt;=Paramètres!$B$26,"C3","C4")))))</f>
        <v/>
      </c>
      <c r="AE27" s="9"/>
    </row>
    <row r="28" customFormat="false" ht="15" hidden="false" customHeight="false" outlineLevel="0" collapsed="false">
      <c r="A28" s="16"/>
      <c r="B28" s="9"/>
      <c r="C28" s="16"/>
      <c r="D28" s="9"/>
      <c r="E28" s="16"/>
      <c r="F28" s="17"/>
      <c r="G28" s="17"/>
      <c r="H28" s="17"/>
      <c r="I28" s="17"/>
      <c r="J28" s="17"/>
      <c r="K28" s="17"/>
      <c r="L28" s="15" t="str">
        <f aca="false">IF(OR(A28="",E28="Héritage"),"",IF(AND(Paramètres!$C$6="Oui",N(F28)&gt;=Paramètres!$B$13),Paramètres!$B$6,IF(AND(Paramètres!$C$7="Oui",N(G28)&gt;=Paramètres!$B$13),Paramètres!$B$7,IF(AND(Paramètres!$C$8="Oui",N(H28)&gt;=Paramètres!$B$13),Paramètres!$B$8,IF(AND(Paramètres!$C$9="Oui",N(I28)&gt;=Paramètres!$B$13),Paramètres!$B$9,IF(AND(Paramètres!$C$10="Oui",N(J28)&gt;=Paramètres!$B$13),Paramètres!$B$10,IF(AND(Paramètres!$C$11="Oui",N(K28)&gt;=Paramètres!$B$13),Paramètres!$B$11,"")))))))</f>
        <v/>
      </c>
      <c r="M28" s="17"/>
      <c r="N28" s="15" t="str">
        <f aca="false">IF(A28="","",IF(E28="Héritage",W28,IF(M28&lt;&gt;"",M28,L28)))</f>
        <v/>
      </c>
      <c r="O28" s="17"/>
      <c r="P28" s="17"/>
      <c r="Q28" s="17"/>
      <c r="R28" s="15" t="str">
        <f aca="false">IF(A28="","",IF(E28="Héritage",IFERROR(INDEX(Services!$E$5:$E$54,MATCH(C28,Services!$A$5:$A$54,0)),""),Q28))</f>
        <v/>
      </c>
      <c r="S28" s="9"/>
      <c r="T28" s="16"/>
      <c r="U28" s="16"/>
      <c r="V28" s="9"/>
      <c r="W28" s="15" t="str">
        <f aca="false">IF(C28="","",IFERROR(INDEX(Services!$D$5:$D$54,MATCH(C28,Services!$A$5:$A$54,0)),""))</f>
        <v/>
      </c>
      <c r="X28" s="18" t="str">
        <f aca="false">IF(OR(N28="",W28=""),"",IF(N28&lt;=W28,"OK",IF(V28&lt;&gt;"","Justifié","À justifier")))</f>
        <v/>
      </c>
      <c r="Y28" s="15" t="str">
        <f aca="false">IF(U28="","",IFERROR(INDEX($N$5:$N$54,MATCH(U28,$A$5:$A$54,0)),""))</f>
        <v/>
      </c>
      <c r="Z28" s="18" t="str">
        <f aca="false">IF(OR(U28="",N28="",Y28=""),"",IF(N28&lt;=Y28,"OK",IF(V28&lt;&gt;"","Justifié","À justifier")))</f>
        <v/>
      </c>
      <c r="AA28" s="19" t="str">
        <f aca="false">IF(OR(O28="",N28="",N28=0),"",O28/N28)</f>
        <v/>
      </c>
      <c r="AB28" s="19" t="str">
        <f aca="false">IF(OR(O28="",N28=""),"",IF(N28&lt;=Paramètres!$A$17,Paramètres!$B$17,IF(N28&lt;=Paramètres!$A$18,Paramètres!$B$18,Paramètres!$B$19)))</f>
        <v/>
      </c>
      <c r="AC28" s="18" t="str">
        <f aca="false">IF(AA28="","",IF(AND(AA28&lt;=AB28+0.005,OR(P28="",P28&lt;=N28-O28)),"OK","À revoir"))</f>
        <v/>
      </c>
      <c r="AD28" s="18" t="str">
        <f aca="false">IF(O28="","",IF(AND(Paramètres!$C$23="Oui",O28&lt;=Paramètres!$B$23),"C0",IF(O28&lt;=Paramètres!$B$24,"C1",IF(O28&lt;=Paramètres!$B$25,"C2",IF(O28&lt;=Paramètres!$B$26,"C3","C4")))))</f>
        <v/>
      </c>
      <c r="AE28" s="9"/>
    </row>
    <row r="29" customFormat="false" ht="15" hidden="false" customHeight="false" outlineLevel="0" collapsed="false">
      <c r="A29" s="16"/>
      <c r="B29" s="9"/>
      <c r="C29" s="16"/>
      <c r="D29" s="9"/>
      <c r="E29" s="16"/>
      <c r="F29" s="17"/>
      <c r="G29" s="17"/>
      <c r="H29" s="17"/>
      <c r="I29" s="17"/>
      <c r="J29" s="17"/>
      <c r="K29" s="17"/>
      <c r="L29" s="15" t="str">
        <f aca="false">IF(OR(A29="",E29="Héritage"),"",IF(AND(Paramètres!$C$6="Oui",N(F29)&gt;=Paramètres!$B$13),Paramètres!$B$6,IF(AND(Paramètres!$C$7="Oui",N(G29)&gt;=Paramètres!$B$13),Paramètres!$B$7,IF(AND(Paramètres!$C$8="Oui",N(H29)&gt;=Paramètres!$B$13),Paramètres!$B$8,IF(AND(Paramètres!$C$9="Oui",N(I29)&gt;=Paramètres!$B$13),Paramètres!$B$9,IF(AND(Paramètres!$C$10="Oui",N(J29)&gt;=Paramètres!$B$13),Paramètres!$B$10,IF(AND(Paramètres!$C$11="Oui",N(K29)&gt;=Paramètres!$B$13),Paramètres!$B$11,"")))))))</f>
        <v/>
      </c>
      <c r="M29" s="17"/>
      <c r="N29" s="15" t="str">
        <f aca="false">IF(A29="","",IF(E29="Héritage",W29,IF(M29&lt;&gt;"",M29,L29)))</f>
        <v/>
      </c>
      <c r="O29" s="17"/>
      <c r="P29" s="17"/>
      <c r="Q29" s="17"/>
      <c r="R29" s="15" t="str">
        <f aca="false">IF(A29="","",IF(E29="Héritage",IFERROR(INDEX(Services!$E$5:$E$54,MATCH(C29,Services!$A$5:$A$54,0)),""),Q29))</f>
        <v/>
      </c>
      <c r="S29" s="9"/>
      <c r="T29" s="16"/>
      <c r="U29" s="16"/>
      <c r="V29" s="9"/>
      <c r="W29" s="15" t="str">
        <f aca="false">IF(C29="","",IFERROR(INDEX(Services!$D$5:$D$54,MATCH(C29,Services!$A$5:$A$54,0)),""))</f>
        <v/>
      </c>
      <c r="X29" s="18" t="str">
        <f aca="false">IF(OR(N29="",W29=""),"",IF(N29&lt;=W29,"OK",IF(V29&lt;&gt;"","Justifié","À justifier")))</f>
        <v/>
      </c>
      <c r="Y29" s="15" t="str">
        <f aca="false">IF(U29="","",IFERROR(INDEX($N$5:$N$54,MATCH(U29,$A$5:$A$54,0)),""))</f>
        <v/>
      </c>
      <c r="Z29" s="18" t="str">
        <f aca="false">IF(OR(U29="",N29="",Y29=""),"",IF(N29&lt;=Y29,"OK",IF(V29&lt;&gt;"","Justifié","À justifier")))</f>
        <v/>
      </c>
      <c r="AA29" s="19" t="str">
        <f aca="false">IF(OR(O29="",N29="",N29=0),"",O29/N29)</f>
        <v/>
      </c>
      <c r="AB29" s="19" t="str">
        <f aca="false">IF(OR(O29="",N29=""),"",IF(N29&lt;=Paramètres!$A$17,Paramètres!$B$17,IF(N29&lt;=Paramètres!$A$18,Paramètres!$B$18,Paramètres!$B$19)))</f>
        <v/>
      </c>
      <c r="AC29" s="18" t="str">
        <f aca="false">IF(AA29="","",IF(AND(AA29&lt;=AB29+0.005,OR(P29="",P29&lt;=N29-O29)),"OK","À revoir"))</f>
        <v/>
      </c>
      <c r="AD29" s="18" t="str">
        <f aca="false">IF(O29="","",IF(AND(Paramètres!$C$23="Oui",O29&lt;=Paramètres!$B$23),"C0",IF(O29&lt;=Paramètres!$B$24,"C1",IF(O29&lt;=Paramètres!$B$25,"C2",IF(O29&lt;=Paramètres!$B$26,"C3","C4")))))</f>
        <v/>
      </c>
      <c r="AE29" s="9"/>
    </row>
    <row r="30" customFormat="false" ht="15" hidden="false" customHeight="false" outlineLevel="0" collapsed="false">
      <c r="A30" s="16"/>
      <c r="B30" s="9"/>
      <c r="C30" s="16"/>
      <c r="D30" s="9"/>
      <c r="E30" s="16"/>
      <c r="F30" s="17"/>
      <c r="G30" s="17"/>
      <c r="H30" s="17"/>
      <c r="I30" s="17"/>
      <c r="J30" s="17"/>
      <c r="K30" s="17"/>
      <c r="L30" s="15" t="str">
        <f aca="false">IF(OR(A30="",E30="Héritage"),"",IF(AND(Paramètres!$C$6="Oui",N(F30)&gt;=Paramètres!$B$13),Paramètres!$B$6,IF(AND(Paramètres!$C$7="Oui",N(G30)&gt;=Paramètres!$B$13),Paramètres!$B$7,IF(AND(Paramètres!$C$8="Oui",N(H30)&gt;=Paramètres!$B$13),Paramètres!$B$8,IF(AND(Paramètres!$C$9="Oui",N(I30)&gt;=Paramètres!$B$13),Paramètres!$B$9,IF(AND(Paramètres!$C$10="Oui",N(J30)&gt;=Paramètres!$B$13),Paramètres!$B$10,IF(AND(Paramètres!$C$11="Oui",N(K30)&gt;=Paramètres!$B$13),Paramètres!$B$11,"")))))))</f>
        <v/>
      </c>
      <c r="M30" s="17"/>
      <c r="N30" s="15" t="str">
        <f aca="false">IF(A30="","",IF(E30="Héritage",W30,IF(M30&lt;&gt;"",M30,L30)))</f>
        <v/>
      </c>
      <c r="O30" s="17"/>
      <c r="P30" s="17"/>
      <c r="Q30" s="17"/>
      <c r="R30" s="15" t="str">
        <f aca="false">IF(A30="","",IF(E30="Héritage",IFERROR(INDEX(Services!$E$5:$E$54,MATCH(C30,Services!$A$5:$A$54,0)),""),Q30))</f>
        <v/>
      </c>
      <c r="S30" s="9"/>
      <c r="T30" s="16"/>
      <c r="U30" s="16"/>
      <c r="V30" s="9"/>
      <c r="W30" s="15" t="str">
        <f aca="false">IF(C30="","",IFERROR(INDEX(Services!$D$5:$D$54,MATCH(C30,Services!$A$5:$A$54,0)),""))</f>
        <v/>
      </c>
      <c r="X30" s="18" t="str">
        <f aca="false">IF(OR(N30="",W30=""),"",IF(N30&lt;=W30,"OK",IF(V30&lt;&gt;"","Justifié","À justifier")))</f>
        <v/>
      </c>
      <c r="Y30" s="15" t="str">
        <f aca="false">IF(U30="","",IFERROR(INDEX($N$5:$N$54,MATCH(U30,$A$5:$A$54,0)),""))</f>
        <v/>
      </c>
      <c r="Z30" s="18" t="str">
        <f aca="false">IF(OR(U30="",N30="",Y30=""),"",IF(N30&lt;=Y30,"OK",IF(V30&lt;&gt;"","Justifié","À justifier")))</f>
        <v/>
      </c>
      <c r="AA30" s="19" t="str">
        <f aca="false">IF(OR(O30="",N30="",N30=0),"",O30/N30)</f>
        <v/>
      </c>
      <c r="AB30" s="19" t="str">
        <f aca="false">IF(OR(O30="",N30=""),"",IF(N30&lt;=Paramètres!$A$17,Paramètres!$B$17,IF(N30&lt;=Paramètres!$A$18,Paramètres!$B$18,Paramètres!$B$19)))</f>
        <v/>
      </c>
      <c r="AC30" s="18" t="str">
        <f aca="false">IF(AA30="","",IF(AND(AA30&lt;=AB30+0.005,OR(P30="",P30&lt;=N30-O30)),"OK","À revoir"))</f>
        <v/>
      </c>
      <c r="AD30" s="18" t="str">
        <f aca="false">IF(O30="","",IF(AND(Paramètres!$C$23="Oui",O30&lt;=Paramètres!$B$23),"C0",IF(O30&lt;=Paramètres!$B$24,"C1",IF(O30&lt;=Paramètres!$B$25,"C2",IF(O30&lt;=Paramètres!$B$26,"C3","C4")))))</f>
        <v/>
      </c>
      <c r="AE30" s="9"/>
    </row>
    <row r="31" customFormat="false" ht="15" hidden="false" customHeight="false" outlineLevel="0" collapsed="false">
      <c r="A31" s="16"/>
      <c r="B31" s="9"/>
      <c r="C31" s="16"/>
      <c r="D31" s="9"/>
      <c r="E31" s="16"/>
      <c r="F31" s="17"/>
      <c r="G31" s="17"/>
      <c r="H31" s="17"/>
      <c r="I31" s="17"/>
      <c r="J31" s="17"/>
      <c r="K31" s="17"/>
      <c r="L31" s="15" t="str">
        <f aca="false">IF(OR(A31="",E31="Héritage"),"",IF(AND(Paramètres!$C$6="Oui",N(F31)&gt;=Paramètres!$B$13),Paramètres!$B$6,IF(AND(Paramètres!$C$7="Oui",N(G31)&gt;=Paramètres!$B$13),Paramètres!$B$7,IF(AND(Paramètres!$C$8="Oui",N(H31)&gt;=Paramètres!$B$13),Paramètres!$B$8,IF(AND(Paramètres!$C$9="Oui",N(I31)&gt;=Paramètres!$B$13),Paramètres!$B$9,IF(AND(Paramètres!$C$10="Oui",N(J31)&gt;=Paramètres!$B$13),Paramètres!$B$10,IF(AND(Paramètres!$C$11="Oui",N(K31)&gt;=Paramètres!$B$13),Paramètres!$B$11,"")))))))</f>
        <v/>
      </c>
      <c r="M31" s="17"/>
      <c r="N31" s="15" t="str">
        <f aca="false">IF(A31="","",IF(E31="Héritage",W31,IF(M31&lt;&gt;"",M31,L31)))</f>
        <v/>
      </c>
      <c r="O31" s="17"/>
      <c r="P31" s="17"/>
      <c r="Q31" s="17"/>
      <c r="R31" s="15" t="str">
        <f aca="false">IF(A31="","",IF(E31="Héritage",IFERROR(INDEX(Services!$E$5:$E$54,MATCH(C31,Services!$A$5:$A$54,0)),""),Q31))</f>
        <v/>
      </c>
      <c r="S31" s="9"/>
      <c r="T31" s="16"/>
      <c r="U31" s="16"/>
      <c r="V31" s="9"/>
      <c r="W31" s="15" t="str">
        <f aca="false">IF(C31="","",IFERROR(INDEX(Services!$D$5:$D$54,MATCH(C31,Services!$A$5:$A$54,0)),""))</f>
        <v/>
      </c>
      <c r="X31" s="18" t="str">
        <f aca="false">IF(OR(N31="",W31=""),"",IF(N31&lt;=W31,"OK",IF(V31&lt;&gt;"","Justifié","À justifier")))</f>
        <v/>
      </c>
      <c r="Y31" s="15" t="str">
        <f aca="false">IF(U31="","",IFERROR(INDEX($N$5:$N$54,MATCH(U31,$A$5:$A$54,0)),""))</f>
        <v/>
      </c>
      <c r="Z31" s="18" t="str">
        <f aca="false">IF(OR(U31="",N31="",Y31=""),"",IF(N31&lt;=Y31,"OK",IF(V31&lt;&gt;"","Justifié","À justifier")))</f>
        <v/>
      </c>
      <c r="AA31" s="19" t="str">
        <f aca="false">IF(OR(O31="",N31="",N31=0),"",O31/N31)</f>
        <v/>
      </c>
      <c r="AB31" s="19" t="str">
        <f aca="false">IF(OR(O31="",N31=""),"",IF(N31&lt;=Paramètres!$A$17,Paramètres!$B$17,IF(N31&lt;=Paramètres!$A$18,Paramètres!$B$18,Paramètres!$B$19)))</f>
        <v/>
      </c>
      <c r="AC31" s="18" t="str">
        <f aca="false">IF(AA31="","",IF(AND(AA31&lt;=AB31+0.005,OR(P31="",P31&lt;=N31-O31)),"OK","À revoir"))</f>
        <v/>
      </c>
      <c r="AD31" s="18" t="str">
        <f aca="false">IF(O31="","",IF(AND(Paramètres!$C$23="Oui",O31&lt;=Paramètres!$B$23),"C0",IF(O31&lt;=Paramètres!$B$24,"C1",IF(O31&lt;=Paramètres!$B$25,"C2",IF(O31&lt;=Paramètres!$B$26,"C3","C4")))))</f>
        <v/>
      </c>
      <c r="AE31" s="9"/>
    </row>
    <row r="32" customFormat="false" ht="15" hidden="false" customHeight="false" outlineLevel="0" collapsed="false">
      <c r="A32" s="16"/>
      <c r="B32" s="9"/>
      <c r="C32" s="16"/>
      <c r="D32" s="9"/>
      <c r="E32" s="16"/>
      <c r="F32" s="17"/>
      <c r="G32" s="17"/>
      <c r="H32" s="17"/>
      <c r="I32" s="17"/>
      <c r="J32" s="17"/>
      <c r="K32" s="17"/>
      <c r="L32" s="15" t="str">
        <f aca="false">IF(OR(A32="",E32="Héritage"),"",IF(AND(Paramètres!$C$6="Oui",N(F32)&gt;=Paramètres!$B$13),Paramètres!$B$6,IF(AND(Paramètres!$C$7="Oui",N(G32)&gt;=Paramètres!$B$13),Paramètres!$B$7,IF(AND(Paramètres!$C$8="Oui",N(H32)&gt;=Paramètres!$B$13),Paramètres!$B$8,IF(AND(Paramètres!$C$9="Oui",N(I32)&gt;=Paramètres!$B$13),Paramètres!$B$9,IF(AND(Paramètres!$C$10="Oui",N(J32)&gt;=Paramètres!$B$13),Paramètres!$B$10,IF(AND(Paramètres!$C$11="Oui",N(K32)&gt;=Paramètres!$B$13),Paramètres!$B$11,"")))))))</f>
        <v/>
      </c>
      <c r="M32" s="17"/>
      <c r="N32" s="15" t="str">
        <f aca="false">IF(A32="","",IF(E32="Héritage",W32,IF(M32&lt;&gt;"",M32,L32)))</f>
        <v/>
      </c>
      <c r="O32" s="17"/>
      <c r="P32" s="17"/>
      <c r="Q32" s="17"/>
      <c r="R32" s="15" t="str">
        <f aca="false">IF(A32="","",IF(E32="Héritage",IFERROR(INDEX(Services!$E$5:$E$54,MATCH(C32,Services!$A$5:$A$54,0)),""),Q32))</f>
        <v/>
      </c>
      <c r="S32" s="9"/>
      <c r="T32" s="16"/>
      <c r="U32" s="16"/>
      <c r="V32" s="9"/>
      <c r="W32" s="15" t="str">
        <f aca="false">IF(C32="","",IFERROR(INDEX(Services!$D$5:$D$54,MATCH(C32,Services!$A$5:$A$54,0)),""))</f>
        <v/>
      </c>
      <c r="X32" s="18" t="str">
        <f aca="false">IF(OR(N32="",W32=""),"",IF(N32&lt;=W32,"OK",IF(V32&lt;&gt;"","Justifié","À justifier")))</f>
        <v/>
      </c>
      <c r="Y32" s="15" t="str">
        <f aca="false">IF(U32="","",IFERROR(INDEX($N$5:$N$54,MATCH(U32,$A$5:$A$54,0)),""))</f>
        <v/>
      </c>
      <c r="Z32" s="18" t="str">
        <f aca="false">IF(OR(U32="",N32="",Y32=""),"",IF(N32&lt;=Y32,"OK",IF(V32&lt;&gt;"","Justifié","À justifier")))</f>
        <v/>
      </c>
      <c r="AA32" s="19" t="str">
        <f aca="false">IF(OR(O32="",N32="",N32=0),"",O32/N32)</f>
        <v/>
      </c>
      <c r="AB32" s="19" t="str">
        <f aca="false">IF(OR(O32="",N32=""),"",IF(N32&lt;=Paramètres!$A$17,Paramètres!$B$17,IF(N32&lt;=Paramètres!$A$18,Paramètres!$B$18,Paramètres!$B$19)))</f>
        <v/>
      </c>
      <c r="AC32" s="18" t="str">
        <f aca="false">IF(AA32="","",IF(AND(AA32&lt;=AB32+0.005,OR(P32="",P32&lt;=N32-O32)),"OK","À revoir"))</f>
        <v/>
      </c>
      <c r="AD32" s="18" t="str">
        <f aca="false">IF(O32="","",IF(AND(Paramètres!$C$23="Oui",O32&lt;=Paramètres!$B$23),"C0",IF(O32&lt;=Paramètres!$B$24,"C1",IF(O32&lt;=Paramètres!$B$25,"C2",IF(O32&lt;=Paramètres!$B$26,"C3","C4")))))</f>
        <v/>
      </c>
      <c r="AE32" s="9"/>
    </row>
    <row r="33" customFormat="false" ht="15" hidden="false" customHeight="false" outlineLevel="0" collapsed="false">
      <c r="A33" s="16"/>
      <c r="B33" s="9"/>
      <c r="C33" s="16"/>
      <c r="D33" s="9"/>
      <c r="E33" s="16"/>
      <c r="F33" s="17"/>
      <c r="G33" s="17"/>
      <c r="H33" s="17"/>
      <c r="I33" s="17"/>
      <c r="J33" s="17"/>
      <c r="K33" s="17"/>
      <c r="L33" s="15" t="str">
        <f aca="false">IF(OR(A33="",E33="Héritage"),"",IF(AND(Paramètres!$C$6="Oui",N(F33)&gt;=Paramètres!$B$13),Paramètres!$B$6,IF(AND(Paramètres!$C$7="Oui",N(G33)&gt;=Paramètres!$B$13),Paramètres!$B$7,IF(AND(Paramètres!$C$8="Oui",N(H33)&gt;=Paramètres!$B$13),Paramètres!$B$8,IF(AND(Paramètres!$C$9="Oui",N(I33)&gt;=Paramètres!$B$13),Paramètres!$B$9,IF(AND(Paramètres!$C$10="Oui",N(J33)&gt;=Paramètres!$B$13),Paramètres!$B$10,IF(AND(Paramètres!$C$11="Oui",N(K33)&gt;=Paramètres!$B$13),Paramètres!$B$11,"")))))))</f>
        <v/>
      </c>
      <c r="M33" s="17"/>
      <c r="N33" s="15" t="str">
        <f aca="false">IF(A33="","",IF(E33="Héritage",W33,IF(M33&lt;&gt;"",M33,L33)))</f>
        <v/>
      </c>
      <c r="O33" s="17"/>
      <c r="P33" s="17"/>
      <c r="Q33" s="17"/>
      <c r="R33" s="15" t="str">
        <f aca="false">IF(A33="","",IF(E33="Héritage",IFERROR(INDEX(Services!$E$5:$E$54,MATCH(C33,Services!$A$5:$A$54,0)),""),Q33))</f>
        <v/>
      </c>
      <c r="S33" s="9"/>
      <c r="T33" s="16"/>
      <c r="U33" s="16"/>
      <c r="V33" s="9"/>
      <c r="W33" s="15" t="str">
        <f aca="false">IF(C33="","",IFERROR(INDEX(Services!$D$5:$D$54,MATCH(C33,Services!$A$5:$A$54,0)),""))</f>
        <v/>
      </c>
      <c r="X33" s="18" t="str">
        <f aca="false">IF(OR(N33="",W33=""),"",IF(N33&lt;=W33,"OK",IF(V33&lt;&gt;"","Justifié","À justifier")))</f>
        <v/>
      </c>
      <c r="Y33" s="15" t="str">
        <f aca="false">IF(U33="","",IFERROR(INDEX($N$5:$N$54,MATCH(U33,$A$5:$A$54,0)),""))</f>
        <v/>
      </c>
      <c r="Z33" s="18" t="str">
        <f aca="false">IF(OR(U33="",N33="",Y33=""),"",IF(N33&lt;=Y33,"OK",IF(V33&lt;&gt;"","Justifié","À justifier")))</f>
        <v/>
      </c>
      <c r="AA33" s="19" t="str">
        <f aca="false">IF(OR(O33="",N33="",N33=0),"",O33/N33)</f>
        <v/>
      </c>
      <c r="AB33" s="19" t="str">
        <f aca="false">IF(OR(O33="",N33=""),"",IF(N33&lt;=Paramètres!$A$17,Paramètres!$B$17,IF(N33&lt;=Paramètres!$A$18,Paramètres!$B$18,Paramètres!$B$19)))</f>
        <v/>
      </c>
      <c r="AC33" s="18" t="str">
        <f aca="false">IF(AA33="","",IF(AND(AA33&lt;=AB33+0.005,OR(P33="",P33&lt;=N33-O33)),"OK","À revoir"))</f>
        <v/>
      </c>
      <c r="AD33" s="18" t="str">
        <f aca="false">IF(O33="","",IF(AND(Paramètres!$C$23="Oui",O33&lt;=Paramètres!$B$23),"C0",IF(O33&lt;=Paramètres!$B$24,"C1",IF(O33&lt;=Paramètres!$B$25,"C2",IF(O33&lt;=Paramètres!$B$26,"C3","C4")))))</f>
        <v/>
      </c>
      <c r="AE33" s="9"/>
    </row>
    <row r="34" customFormat="false" ht="15" hidden="false" customHeight="false" outlineLevel="0" collapsed="false">
      <c r="A34" s="16"/>
      <c r="B34" s="9"/>
      <c r="C34" s="16"/>
      <c r="D34" s="9"/>
      <c r="E34" s="16"/>
      <c r="F34" s="17"/>
      <c r="G34" s="17"/>
      <c r="H34" s="17"/>
      <c r="I34" s="17"/>
      <c r="J34" s="17"/>
      <c r="K34" s="17"/>
      <c r="L34" s="15" t="str">
        <f aca="false">IF(OR(A34="",E34="Héritage"),"",IF(AND(Paramètres!$C$6="Oui",N(F34)&gt;=Paramètres!$B$13),Paramètres!$B$6,IF(AND(Paramètres!$C$7="Oui",N(G34)&gt;=Paramètres!$B$13),Paramètres!$B$7,IF(AND(Paramètres!$C$8="Oui",N(H34)&gt;=Paramètres!$B$13),Paramètres!$B$8,IF(AND(Paramètres!$C$9="Oui",N(I34)&gt;=Paramètres!$B$13),Paramètres!$B$9,IF(AND(Paramètres!$C$10="Oui",N(J34)&gt;=Paramètres!$B$13),Paramètres!$B$10,IF(AND(Paramètres!$C$11="Oui",N(K34)&gt;=Paramètres!$B$13),Paramètres!$B$11,"")))))))</f>
        <v/>
      </c>
      <c r="M34" s="17"/>
      <c r="N34" s="15" t="str">
        <f aca="false">IF(A34="","",IF(E34="Héritage",W34,IF(M34&lt;&gt;"",M34,L34)))</f>
        <v/>
      </c>
      <c r="O34" s="17"/>
      <c r="P34" s="17"/>
      <c r="Q34" s="17"/>
      <c r="R34" s="15" t="str">
        <f aca="false">IF(A34="","",IF(E34="Héritage",IFERROR(INDEX(Services!$E$5:$E$54,MATCH(C34,Services!$A$5:$A$54,0)),""),Q34))</f>
        <v/>
      </c>
      <c r="S34" s="9"/>
      <c r="T34" s="16"/>
      <c r="U34" s="16"/>
      <c r="V34" s="9"/>
      <c r="W34" s="15" t="str">
        <f aca="false">IF(C34="","",IFERROR(INDEX(Services!$D$5:$D$54,MATCH(C34,Services!$A$5:$A$54,0)),""))</f>
        <v/>
      </c>
      <c r="X34" s="18" t="str">
        <f aca="false">IF(OR(N34="",W34=""),"",IF(N34&lt;=W34,"OK",IF(V34&lt;&gt;"","Justifié","À justifier")))</f>
        <v/>
      </c>
      <c r="Y34" s="15" t="str">
        <f aca="false">IF(U34="","",IFERROR(INDEX($N$5:$N$54,MATCH(U34,$A$5:$A$54,0)),""))</f>
        <v/>
      </c>
      <c r="Z34" s="18" t="str">
        <f aca="false">IF(OR(U34="",N34="",Y34=""),"",IF(N34&lt;=Y34,"OK",IF(V34&lt;&gt;"","Justifié","À justifier")))</f>
        <v/>
      </c>
      <c r="AA34" s="19" t="str">
        <f aca="false">IF(OR(O34="",N34="",N34=0),"",O34/N34)</f>
        <v/>
      </c>
      <c r="AB34" s="19" t="str">
        <f aca="false">IF(OR(O34="",N34=""),"",IF(N34&lt;=Paramètres!$A$17,Paramètres!$B$17,IF(N34&lt;=Paramètres!$A$18,Paramètres!$B$18,Paramètres!$B$19)))</f>
        <v/>
      </c>
      <c r="AC34" s="18" t="str">
        <f aca="false">IF(AA34="","",IF(AND(AA34&lt;=AB34+0.005,OR(P34="",P34&lt;=N34-O34)),"OK","À revoir"))</f>
        <v/>
      </c>
      <c r="AD34" s="18" t="str">
        <f aca="false">IF(O34="","",IF(AND(Paramètres!$C$23="Oui",O34&lt;=Paramètres!$B$23),"C0",IF(O34&lt;=Paramètres!$B$24,"C1",IF(O34&lt;=Paramètres!$B$25,"C2",IF(O34&lt;=Paramètres!$B$26,"C3","C4")))))</f>
        <v/>
      </c>
      <c r="AE34" s="9"/>
    </row>
    <row r="35" customFormat="false" ht="15" hidden="false" customHeight="false" outlineLevel="0" collapsed="false">
      <c r="A35" s="16"/>
      <c r="B35" s="9"/>
      <c r="C35" s="16"/>
      <c r="D35" s="9"/>
      <c r="E35" s="16"/>
      <c r="F35" s="17"/>
      <c r="G35" s="17"/>
      <c r="H35" s="17"/>
      <c r="I35" s="17"/>
      <c r="J35" s="17"/>
      <c r="K35" s="17"/>
      <c r="L35" s="15" t="str">
        <f aca="false">IF(OR(A35="",E35="Héritage"),"",IF(AND(Paramètres!$C$6="Oui",N(F35)&gt;=Paramètres!$B$13),Paramètres!$B$6,IF(AND(Paramètres!$C$7="Oui",N(G35)&gt;=Paramètres!$B$13),Paramètres!$B$7,IF(AND(Paramètres!$C$8="Oui",N(H35)&gt;=Paramètres!$B$13),Paramètres!$B$8,IF(AND(Paramètres!$C$9="Oui",N(I35)&gt;=Paramètres!$B$13),Paramètres!$B$9,IF(AND(Paramètres!$C$10="Oui",N(J35)&gt;=Paramètres!$B$13),Paramètres!$B$10,IF(AND(Paramètres!$C$11="Oui",N(K35)&gt;=Paramètres!$B$13),Paramètres!$B$11,"")))))))</f>
        <v/>
      </c>
      <c r="M35" s="17"/>
      <c r="N35" s="15" t="str">
        <f aca="false">IF(A35="","",IF(E35="Héritage",W35,IF(M35&lt;&gt;"",M35,L35)))</f>
        <v/>
      </c>
      <c r="O35" s="17"/>
      <c r="P35" s="17"/>
      <c r="Q35" s="17"/>
      <c r="R35" s="15" t="str">
        <f aca="false">IF(A35="","",IF(E35="Héritage",IFERROR(INDEX(Services!$E$5:$E$54,MATCH(C35,Services!$A$5:$A$54,0)),""),Q35))</f>
        <v/>
      </c>
      <c r="S35" s="9"/>
      <c r="T35" s="16"/>
      <c r="U35" s="16"/>
      <c r="V35" s="9"/>
      <c r="W35" s="15" t="str">
        <f aca="false">IF(C35="","",IFERROR(INDEX(Services!$D$5:$D$54,MATCH(C35,Services!$A$5:$A$54,0)),""))</f>
        <v/>
      </c>
      <c r="X35" s="18" t="str">
        <f aca="false">IF(OR(N35="",W35=""),"",IF(N35&lt;=W35,"OK",IF(V35&lt;&gt;"","Justifié","À justifier")))</f>
        <v/>
      </c>
      <c r="Y35" s="15" t="str">
        <f aca="false">IF(U35="","",IFERROR(INDEX($N$5:$N$54,MATCH(U35,$A$5:$A$54,0)),""))</f>
        <v/>
      </c>
      <c r="Z35" s="18" t="str">
        <f aca="false">IF(OR(U35="",N35="",Y35=""),"",IF(N35&lt;=Y35,"OK",IF(V35&lt;&gt;"","Justifié","À justifier")))</f>
        <v/>
      </c>
      <c r="AA35" s="19" t="str">
        <f aca="false">IF(OR(O35="",N35="",N35=0),"",O35/N35)</f>
        <v/>
      </c>
      <c r="AB35" s="19" t="str">
        <f aca="false">IF(OR(O35="",N35=""),"",IF(N35&lt;=Paramètres!$A$17,Paramètres!$B$17,IF(N35&lt;=Paramètres!$A$18,Paramètres!$B$18,Paramètres!$B$19)))</f>
        <v/>
      </c>
      <c r="AC35" s="18" t="str">
        <f aca="false">IF(AA35="","",IF(AND(AA35&lt;=AB35+0.005,OR(P35="",P35&lt;=N35-O35)),"OK","À revoir"))</f>
        <v/>
      </c>
      <c r="AD35" s="18" t="str">
        <f aca="false">IF(O35="","",IF(AND(Paramètres!$C$23="Oui",O35&lt;=Paramètres!$B$23),"C0",IF(O35&lt;=Paramètres!$B$24,"C1",IF(O35&lt;=Paramètres!$B$25,"C2",IF(O35&lt;=Paramètres!$B$26,"C3","C4")))))</f>
        <v/>
      </c>
      <c r="AE35" s="9"/>
    </row>
    <row r="36" customFormat="false" ht="15" hidden="false" customHeight="false" outlineLevel="0" collapsed="false">
      <c r="A36" s="16"/>
      <c r="B36" s="9"/>
      <c r="C36" s="16"/>
      <c r="D36" s="9"/>
      <c r="E36" s="16"/>
      <c r="F36" s="17"/>
      <c r="G36" s="17"/>
      <c r="H36" s="17"/>
      <c r="I36" s="17"/>
      <c r="J36" s="17"/>
      <c r="K36" s="17"/>
      <c r="L36" s="15" t="str">
        <f aca="false">IF(OR(A36="",E36="Héritage"),"",IF(AND(Paramètres!$C$6="Oui",N(F36)&gt;=Paramètres!$B$13),Paramètres!$B$6,IF(AND(Paramètres!$C$7="Oui",N(G36)&gt;=Paramètres!$B$13),Paramètres!$B$7,IF(AND(Paramètres!$C$8="Oui",N(H36)&gt;=Paramètres!$B$13),Paramètres!$B$8,IF(AND(Paramètres!$C$9="Oui",N(I36)&gt;=Paramètres!$B$13),Paramètres!$B$9,IF(AND(Paramètres!$C$10="Oui",N(J36)&gt;=Paramètres!$B$13),Paramètres!$B$10,IF(AND(Paramètres!$C$11="Oui",N(K36)&gt;=Paramètres!$B$13),Paramètres!$B$11,"")))))))</f>
        <v/>
      </c>
      <c r="M36" s="17"/>
      <c r="N36" s="15" t="str">
        <f aca="false">IF(A36="","",IF(E36="Héritage",W36,IF(M36&lt;&gt;"",M36,L36)))</f>
        <v/>
      </c>
      <c r="O36" s="17"/>
      <c r="P36" s="17"/>
      <c r="Q36" s="17"/>
      <c r="R36" s="15" t="str">
        <f aca="false">IF(A36="","",IF(E36="Héritage",IFERROR(INDEX(Services!$E$5:$E$54,MATCH(C36,Services!$A$5:$A$54,0)),""),Q36))</f>
        <v/>
      </c>
      <c r="S36" s="9"/>
      <c r="T36" s="16"/>
      <c r="U36" s="16"/>
      <c r="V36" s="9"/>
      <c r="W36" s="15" t="str">
        <f aca="false">IF(C36="","",IFERROR(INDEX(Services!$D$5:$D$54,MATCH(C36,Services!$A$5:$A$54,0)),""))</f>
        <v/>
      </c>
      <c r="X36" s="18" t="str">
        <f aca="false">IF(OR(N36="",W36=""),"",IF(N36&lt;=W36,"OK",IF(V36&lt;&gt;"","Justifié","À justifier")))</f>
        <v/>
      </c>
      <c r="Y36" s="15" t="str">
        <f aca="false">IF(U36="","",IFERROR(INDEX($N$5:$N$54,MATCH(U36,$A$5:$A$54,0)),""))</f>
        <v/>
      </c>
      <c r="Z36" s="18" t="str">
        <f aca="false">IF(OR(U36="",N36="",Y36=""),"",IF(N36&lt;=Y36,"OK",IF(V36&lt;&gt;"","Justifié","À justifier")))</f>
        <v/>
      </c>
      <c r="AA36" s="19" t="str">
        <f aca="false">IF(OR(O36="",N36="",N36=0),"",O36/N36)</f>
        <v/>
      </c>
      <c r="AB36" s="19" t="str">
        <f aca="false">IF(OR(O36="",N36=""),"",IF(N36&lt;=Paramètres!$A$17,Paramètres!$B$17,IF(N36&lt;=Paramètres!$A$18,Paramètres!$B$18,Paramètres!$B$19)))</f>
        <v/>
      </c>
      <c r="AC36" s="18" t="str">
        <f aca="false">IF(AA36="","",IF(AND(AA36&lt;=AB36+0.005,OR(P36="",P36&lt;=N36-O36)),"OK","À revoir"))</f>
        <v/>
      </c>
      <c r="AD36" s="18" t="str">
        <f aca="false">IF(O36="","",IF(AND(Paramètres!$C$23="Oui",O36&lt;=Paramètres!$B$23),"C0",IF(O36&lt;=Paramètres!$B$24,"C1",IF(O36&lt;=Paramètres!$B$25,"C2",IF(O36&lt;=Paramètres!$B$26,"C3","C4")))))</f>
        <v/>
      </c>
      <c r="AE36" s="9"/>
    </row>
    <row r="37" customFormat="false" ht="15" hidden="false" customHeight="false" outlineLevel="0" collapsed="false">
      <c r="A37" s="16"/>
      <c r="B37" s="9"/>
      <c r="C37" s="16"/>
      <c r="D37" s="9"/>
      <c r="E37" s="16"/>
      <c r="F37" s="17"/>
      <c r="G37" s="17"/>
      <c r="H37" s="17"/>
      <c r="I37" s="17"/>
      <c r="J37" s="17"/>
      <c r="K37" s="17"/>
      <c r="L37" s="15" t="str">
        <f aca="false">IF(OR(A37="",E37="Héritage"),"",IF(AND(Paramètres!$C$6="Oui",N(F37)&gt;=Paramètres!$B$13),Paramètres!$B$6,IF(AND(Paramètres!$C$7="Oui",N(G37)&gt;=Paramètres!$B$13),Paramètres!$B$7,IF(AND(Paramètres!$C$8="Oui",N(H37)&gt;=Paramètres!$B$13),Paramètres!$B$8,IF(AND(Paramètres!$C$9="Oui",N(I37)&gt;=Paramètres!$B$13),Paramètres!$B$9,IF(AND(Paramètres!$C$10="Oui",N(J37)&gt;=Paramètres!$B$13),Paramètres!$B$10,IF(AND(Paramètres!$C$11="Oui",N(K37)&gt;=Paramètres!$B$13),Paramètres!$B$11,"")))))))</f>
        <v/>
      </c>
      <c r="M37" s="17"/>
      <c r="N37" s="15" t="str">
        <f aca="false">IF(A37="","",IF(E37="Héritage",W37,IF(M37&lt;&gt;"",M37,L37)))</f>
        <v/>
      </c>
      <c r="O37" s="17"/>
      <c r="P37" s="17"/>
      <c r="Q37" s="17"/>
      <c r="R37" s="15" t="str">
        <f aca="false">IF(A37="","",IF(E37="Héritage",IFERROR(INDEX(Services!$E$5:$E$54,MATCH(C37,Services!$A$5:$A$54,0)),""),Q37))</f>
        <v/>
      </c>
      <c r="S37" s="9"/>
      <c r="T37" s="16"/>
      <c r="U37" s="16"/>
      <c r="V37" s="9"/>
      <c r="W37" s="15" t="str">
        <f aca="false">IF(C37="","",IFERROR(INDEX(Services!$D$5:$D$54,MATCH(C37,Services!$A$5:$A$54,0)),""))</f>
        <v/>
      </c>
      <c r="X37" s="18" t="str">
        <f aca="false">IF(OR(N37="",W37=""),"",IF(N37&lt;=W37,"OK",IF(V37&lt;&gt;"","Justifié","À justifier")))</f>
        <v/>
      </c>
      <c r="Y37" s="15" t="str">
        <f aca="false">IF(U37="","",IFERROR(INDEX($N$5:$N$54,MATCH(U37,$A$5:$A$54,0)),""))</f>
        <v/>
      </c>
      <c r="Z37" s="18" t="str">
        <f aca="false">IF(OR(U37="",N37="",Y37=""),"",IF(N37&lt;=Y37,"OK",IF(V37&lt;&gt;"","Justifié","À justifier")))</f>
        <v/>
      </c>
      <c r="AA37" s="19" t="str">
        <f aca="false">IF(OR(O37="",N37="",N37=0),"",O37/N37)</f>
        <v/>
      </c>
      <c r="AB37" s="19" t="str">
        <f aca="false">IF(OR(O37="",N37=""),"",IF(N37&lt;=Paramètres!$A$17,Paramètres!$B$17,IF(N37&lt;=Paramètres!$A$18,Paramètres!$B$18,Paramètres!$B$19)))</f>
        <v/>
      </c>
      <c r="AC37" s="18" t="str">
        <f aca="false">IF(AA37="","",IF(AND(AA37&lt;=AB37+0.005,OR(P37="",P37&lt;=N37-O37)),"OK","À revoir"))</f>
        <v/>
      </c>
      <c r="AD37" s="18" t="str">
        <f aca="false">IF(O37="","",IF(AND(Paramètres!$C$23="Oui",O37&lt;=Paramètres!$B$23),"C0",IF(O37&lt;=Paramètres!$B$24,"C1",IF(O37&lt;=Paramètres!$B$25,"C2",IF(O37&lt;=Paramètres!$B$26,"C3","C4")))))</f>
        <v/>
      </c>
      <c r="AE37" s="9"/>
    </row>
    <row r="38" customFormat="false" ht="15" hidden="false" customHeight="false" outlineLevel="0" collapsed="false">
      <c r="A38" s="16"/>
      <c r="B38" s="9"/>
      <c r="C38" s="16"/>
      <c r="D38" s="9"/>
      <c r="E38" s="16"/>
      <c r="F38" s="17"/>
      <c r="G38" s="17"/>
      <c r="H38" s="17"/>
      <c r="I38" s="17"/>
      <c r="J38" s="17"/>
      <c r="K38" s="17"/>
      <c r="L38" s="15" t="str">
        <f aca="false">IF(OR(A38="",E38="Héritage"),"",IF(AND(Paramètres!$C$6="Oui",N(F38)&gt;=Paramètres!$B$13),Paramètres!$B$6,IF(AND(Paramètres!$C$7="Oui",N(G38)&gt;=Paramètres!$B$13),Paramètres!$B$7,IF(AND(Paramètres!$C$8="Oui",N(H38)&gt;=Paramètres!$B$13),Paramètres!$B$8,IF(AND(Paramètres!$C$9="Oui",N(I38)&gt;=Paramètres!$B$13),Paramètres!$B$9,IF(AND(Paramètres!$C$10="Oui",N(J38)&gt;=Paramètres!$B$13),Paramètres!$B$10,IF(AND(Paramètres!$C$11="Oui",N(K38)&gt;=Paramètres!$B$13),Paramètres!$B$11,"")))))))</f>
        <v/>
      </c>
      <c r="M38" s="17"/>
      <c r="N38" s="15" t="str">
        <f aca="false">IF(A38="","",IF(E38="Héritage",W38,IF(M38&lt;&gt;"",M38,L38)))</f>
        <v/>
      </c>
      <c r="O38" s="17"/>
      <c r="P38" s="17"/>
      <c r="Q38" s="17"/>
      <c r="R38" s="15" t="str">
        <f aca="false">IF(A38="","",IF(E38="Héritage",IFERROR(INDEX(Services!$E$5:$E$54,MATCH(C38,Services!$A$5:$A$54,0)),""),Q38))</f>
        <v/>
      </c>
      <c r="S38" s="9"/>
      <c r="T38" s="16"/>
      <c r="U38" s="16"/>
      <c r="V38" s="9"/>
      <c r="W38" s="15" t="str">
        <f aca="false">IF(C38="","",IFERROR(INDEX(Services!$D$5:$D$54,MATCH(C38,Services!$A$5:$A$54,0)),""))</f>
        <v/>
      </c>
      <c r="X38" s="18" t="str">
        <f aca="false">IF(OR(N38="",W38=""),"",IF(N38&lt;=W38,"OK",IF(V38&lt;&gt;"","Justifié","À justifier")))</f>
        <v/>
      </c>
      <c r="Y38" s="15" t="str">
        <f aca="false">IF(U38="","",IFERROR(INDEX($N$5:$N$54,MATCH(U38,$A$5:$A$54,0)),""))</f>
        <v/>
      </c>
      <c r="Z38" s="18" t="str">
        <f aca="false">IF(OR(U38="",N38="",Y38=""),"",IF(N38&lt;=Y38,"OK",IF(V38&lt;&gt;"","Justifié","À justifier")))</f>
        <v/>
      </c>
      <c r="AA38" s="19" t="str">
        <f aca="false">IF(OR(O38="",N38="",N38=0),"",O38/N38)</f>
        <v/>
      </c>
      <c r="AB38" s="19" t="str">
        <f aca="false">IF(OR(O38="",N38=""),"",IF(N38&lt;=Paramètres!$A$17,Paramètres!$B$17,IF(N38&lt;=Paramètres!$A$18,Paramètres!$B$18,Paramètres!$B$19)))</f>
        <v/>
      </c>
      <c r="AC38" s="18" t="str">
        <f aca="false">IF(AA38="","",IF(AND(AA38&lt;=AB38+0.005,OR(P38="",P38&lt;=N38-O38)),"OK","À revoir"))</f>
        <v/>
      </c>
      <c r="AD38" s="18" t="str">
        <f aca="false">IF(O38="","",IF(AND(Paramètres!$C$23="Oui",O38&lt;=Paramètres!$B$23),"C0",IF(O38&lt;=Paramètres!$B$24,"C1",IF(O38&lt;=Paramètres!$B$25,"C2",IF(O38&lt;=Paramètres!$B$26,"C3","C4")))))</f>
        <v/>
      </c>
      <c r="AE38" s="9"/>
    </row>
    <row r="39" customFormat="false" ht="15" hidden="false" customHeight="false" outlineLevel="0" collapsed="false">
      <c r="A39" s="16"/>
      <c r="B39" s="9"/>
      <c r="C39" s="16"/>
      <c r="D39" s="9"/>
      <c r="E39" s="16"/>
      <c r="F39" s="17"/>
      <c r="G39" s="17"/>
      <c r="H39" s="17"/>
      <c r="I39" s="17"/>
      <c r="J39" s="17"/>
      <c r="K39" s="17"/>
      <c r="L39" s="15" t="str">
        <f aca="false">IF(OR(A39="",E39="Héritage"),"",IF(AND(Paramètres!$C$6="Oui",N(F39)&gt;=Paramètres!$B$13),Paramètres!$B$6,IF(AND(Paramètres!$C$7="Oui",N(G39)&gt;=Paramètres!$B$13),Paramètres!$B$7,IF(AND(Paramètres!$C$8="Oui",N(H39)&gt;=Paramètres!$B$13),Paramètres!$B$8,IF(AND(Paramètres!$C$9="Oui",N(I39)&gt;=Paramètres!$B$13),Paramètres!$B$9,IF(AND(Paramètres!$C$10="Oui",N(J39)&gt;=Paramètres!$B$13),Paramètres!$B$10,IF(AND(Paramètres!$C$11="Oui",N(K39)&gt;=Paramètres!$B$13),Paramètres!$B$11,"")))))))</f>
        <v/>
      </c>
      <c r="M39" s="17"/>
      <c r="N39" s="15" t="str">
        <f aca="false">IF(A39="","",IF(E39="Héritage",W39,IF(M39&lt;&gt;"",M39,L39)))</f>
        <v/>
      </c>
      <c r="O39" s="17"/>
      <c r="P39" s="17"/>
      <c r="Q39" s="17"/>
      <c r="R39" s="15" t="str">
        <f aca="false">IF(A39="","",IF(E39="Héritage",IFERROR(INDEX(Services!$E$5:$E$54,MATCH(C39,Services!$A$5:$A$54,0)),""),Q39))</f>
        <v/>
      </c>
      <c r="S39" s="9"/>
      <c r="T39" s="16"/>
      <c r="U39" s="16"/>
      <c r="V39" s="9"/>
      <c r="W39" s="15" t="str">
        <f aca="false">IF(C39="","",IFERROR(INDEX(Services!$D$5:$D$54,MATCH(C39,Services!$A$5:$A$54,0)),""))</f>
        <v/>
      </c>
      <c r="X39" s="18" t="str">
        <f aca="false">IF(OR(N39="",W39=""),"",IF(N39&lt;=W39,"OK",IF(V39&lt;&gt;"","Justifié","À justifier")))</f>
        <v/>
      </c>
      <c r="Y39" s="15" t="str">
        <f aca="false">IF(U39="","",IFERROR(INDEX($N$5:$N$54,MATCH(U39,$A$5:$A$54,0)),""))</f>
        <v/>
      </c>
      <c r="Z39" s="18" t="str">
        <f aca="false">IF(OR(U39="",N39="",Y39=""),"",IF(N39&lt;=Y39,"OK",IF(V39&lt;&gt;"","Justifié","À justifier")))</f>
        <v/>
      </c>
      <c r="AA39" s="19" t="str">
        <f aca="false">IF(OR(O39="",N39="",N39=0),"",O39/N39)</f>
        <v/>
      </c>
      <c r="AB39" s="19" t="str">
        <f aca="false">IF(OR(O39="",N39=""),"",IF(N39&lt;=Paramètres!$A$17,Paramètres!$B$17,IF(N39&lt;=Paramètres!$A$18,Paramètres!$B$18,Paramètres!$B$19)))</f>
        <v/>
      </c>
      <c r="AC39" s="18" t="str">
        <f aca="false">IF(AA39="","",IF(AND(AA39&lt;=AB39+0.005,OR(P39="",P39&lt;=N39-O39)),"OK","À revoir"))</f>
        <v/>
      </c>
      <c r="AD39" s="18" t="str">
        <f aca="false">IF(O39="","",IF(AND(Paramètres!$C$23="Oui",O39&lt;=Paramètres!$B$23),"C0",IF(O39&lt;=Paramètres!$B$24,"C1",IF(O39&lt;=Paramètres!$B$25,"C2",IF(O39&lt;=Paramètres!$B$26,"C3","C4")))))</f>
        <v/>
      </c>
      <c r="AE39" s="9"/>
    </row>
    <row r="40" customFormat="false" ht="15" hidden="false" customHeight="false" outlineLevel="0" collapsed="false">
      <c r="A40" s="16"/>
      <c r="B40" s="9"/>
      <c r="C40" s="16"/>
      <c r="D40" s="9"/>
      <c r="E40" s="16"/>
      <c r="F40" s="17"/>
      <c r="G40" s="17"/>
      <c r="H40" s="17"/>
      <c r="I40" s="17"/>
      <c r="J40" s="17"/>
      <c r="K40" s="17"/>
      <c r="L40" s="15" t="str">
        <f aca="false">IF(OR(A40="",E40="Héritage"),"",IF(AND(Paramètres!$C$6="Oui",N(F40)&gt;=Paramètres!$B$13),Paramètres!$B$6,IF(AND(Paramètres!$C$7="Oui",N(G40)&gt;=Paramètres!$B$13),Paramètres!$B$7,IF(AND(Paramètres!$C$8="Oui",N(H40)&gt;=Paramètres!$B$13),Paramètres!$B$8,IF(AND(Paramètres!$C$9="Oui",N(I40)&gt;=Paramètres!$B$13),Paramètres!$B$9,IF(AND(Paramètres!$C$10="Oui",N(J40)&gt;=Paramètres!$B$13),Paramètres!$B$10,IF(AND(Paramètres!$C$11="Oui",N(K40)&gt;=Paramètres!$B$13),Paramètres!$B$11,"")))))))</f>
        <v/>
      </c>
      <c r="M40" s="17"/>
      <c r="N40" s="15" t="str">
        <f aca="false">IF(A40="","",IF(E40="Héritage",W40,IF(M40&lt;&gt;"",M40,L40)))</f>
        <v/>
      </c>
      <c r="O40" s="17"/>
      <c r="P40" s="17"/>
      <c r="Q40" s="17"/>
      <c r="R40" s="15" t="str">
        <f aca="false">IF(A40="","",IF(E40="Héritage",IFERROR(INDEX(Services!$E$5:$E$54,MATCH(C40,Services!$A$5:$A$54,0)),""),Q40))</f>
        <v/>
      </c>
      <c r="S40" s="9"/>
      <c r="T40" s="16"/>
      <c r="U40" s="16"/>
      <c r="V40" s="9"/>
      <c r="W40" s="15" t="str">
        <f aca="false">IF(C40="","",IFERROR(INDEX(Services!$D$5:$D$54,MATCH(C40,Services!$A$5:$A$54,0)),""))</f>
        <v/>
      </c>
      <c r="X40" s="18" t="str">
        <f aca="false">IF(OR(N40="",W40=""),"",IF(N40&lt;=W40,"OK",IF(V40&lt;&gt;"","Justifié","À justifier")))</f>
        <v/>
      </c>
      <c r="Y40" s="15" t="str">
        <f aca="false">IF(U40="","",IFERROR(INDEX($N$5:$N$54,MATCH(U40,$A$5:$A$54,0)),""))</f>
        <v/>
      </c>
      <c r="Z40" s="18" t="str">
        <f aca="false">IF(OR(U40="",N40="",Y40=""),"",IF(N40&lt;=Y40,"OK",IF(V40&lt;&gt;"","Justifié","À justifier")))</f>
        <v/>
      </c>
      <c r="AA40" s="19" t="str">
        <f aca="false">IF(OR(O40="",N40="",N40=0),"",O40/N40)</f>
        <v/>
      </c>
      <c r="AB40" s="19" t="str">
        <f aca="false">IF(OR(O40="",N40=""),"",IF(N40&lt;=Paramètres!$A$17,Paramètres!$B$17,IF(N40&lt;=Paramètres!$A$18,Paramètres!$B$18,Paramètres!$B$19)))</f>
        <v/>
      </c>
      <c r="AC40" s="18" t="str">
        <f aca="false">IF(AA40="","",IF(AND(AA40&lt;=AB40+0.005,OR(P40="",P40&lt;=N40-O40)),"OK","À revoir"))</f>
        <v/>
      </c>
      <c r="AD40" s="18" t="str">
        <f aca="false">IF(O40="","",IF(AND(Paramètres!$C$23="Oui",O40&lt;=Paramètres!$B$23),"C0",IF(O40&lt;=Paramètres!$B$24,"C1",IF(O40&lt;=Paramètres!$B$25,"C2",IF(O40&lt;=Paramètres!$B$26,"C3","C4")))))</f>
        <v/>
      </c>
      <c r="AE40" s="9"/>
    </row>
    <row r="41" customFormat="false" ht="15" hidden="false" customHeight="false" outlineLevel="0" collapsed="false">
      <c r="A41" s="16"/>
      <c r="B41" s="9"/>
      <c r="C41" s="16"/>
      <c r="D41" s="9"/>
      <c r="E41" s="16"/>
      <c r="F41" s="17"/>
      <c r="G41" s="17"/>
      <c r="H41" s="17"/>
      <c r="I41" s="17"/>
      <c r="J41" s="17"/>
      <c r="K41" s="17"/>
      <c r="L41" s="15" t="str">
        <f aca="false">IF(OR(A41="",E41="Héritage"),"",IF(AND(Paramètres!$C$6="Oui",N(F41)&gt;=Paramètres!$B$13),Paramètres!$B$6,IF(AND(Paramètres!$C$7="Oui",N(G41)&gt;=Paramètres!$B$13),Paramètres!$B$7,IF(AND(Paramètres!$C$8="Oui",N(H41)&gt;=Paramètres!$B$13),Paramètres!$B$8,IF(AND(Paramètres!$C$9="Oui",N(I41)&gt;=Paramètres!$B$13),Paramètres!$B$9,IF(AND(Paramètres!$C$10="Oui",N(J41)&gt;=Paramètres!$B$13),Paramètres!$B$10,IF(AND(Paramètres!$C$11="Oui",N(K41)&gt;=Paramètres!$B$13),Paramètres!$B$11,"")))))))</f>
        <v/>
      </c>
      <c r="M41" s="17"/>
      <c r="N41" s="15" t="str">
        <f aca="false">IF(A41="","",IF(E41="Héritage",W41,IF(M41&lt;&gt;"",M41,L41)))</f>
        <v/>
      </c>
      <c r="O41" s="17"/>
      <c r="P41" s="17"/>
      <c r="Q41" s="17"/>
      <c r="R41" s="15" t="str">
        <f aca="false">IF(A41="","",IF(E41="Héritage",IFERROR(INDEX(Services!$E$5:$E$54,MATCH(C41,Services!$A$5:$A$54,0)),""),Q41))</f>
        <v/>
      </c>
      <c r="S41" s="9"/>
      <c r="T41" s="16"/>
      <c r="U41" s="16"/>
      <c r="V41" s="9"/>
      <c r="W41" s="15" t="str">
        <f aca="false">IF(C41="","",IFERROR(INDEX(Services!$D$5:$D$54,MATCH(C41,Services!$A$5:$A$54,0)),""))</f>
        <v/>
      </c>
      <c r="X41" s="18" t="str">
        <f aca="false">IF(OR(N41="",W41=""),"",IF(N41&lt;=W41,"OK",IF(V41&lt;&gt;"","Justifié","À justifier")))</f>
        <v/>
      </c>
      <c r="Y41" s="15" t="str">
        <f aca="false">IF(U41="","",IFERROR(INDEX($N$5:$N$54,MATCH(U41,$A$5:$A$54,0)),""))</f>
        <v/>
      </c>
      <c r="Z41" s="18" t="str">
        <f aca="false">IF(OR(U41="",N41="",Y41=""),"",IF(N41&lt;=Y41,"OK",IF(V41&lt;&gt;"","Justifié","À justifier")))</f>
        <v/>
      </c>
      <c r="AA41" s="19" t="str">
        <f aca="false">IF(OR(O41="",N41="",N41=0),"",O41/N41)</f>
        <v/>
      </c>
      <c r="AB41" s="19" t="str">
        <f aca="false">IF(OR(O41="",N41=""),"",IF(N41&lt;=Paramètres!$A$17,Paramètres!$B$17,IF(N41&lt;=Paramètres!$A$18,Paramètres!$B$18,Paramètres!$B$19)))</f>
        <v/>
      </c>
      <c r="AC41" s="18" t="str">
        <f aca="false">IF(AA41="","",IF(AND(AA41&lt;=AB41+0.005,OR(P41="",P41&lt;=N41-O41)),"OK","À revoir"))</f>
        <v/>
      </c>
      <c r="AD41" s="18" t="str">
        <f aca="false">IF(O41="","",IF(AND(Paramètres!$C$23="Oui",O41&lt;=Paramètres!$B$23),"C0",IF(O41&lt;=Paramètres!$B$24,"C1",IF(O41&lt;=Paramètres!$B$25,"C2",IF(O41&lt;=Paramètres!$B$26,"C3","C4")))))</f>
        <v/>
      </c>
      <c r="AE41" s="9"/>
    </row>
    <row r="42" customFormat="false" ht="15" hidden="false" customHeight="false" outlineLevel="0" collapsed="false">
      <c r="A42" s="16"/>
      <c r="B42" s="9"/>
      <c r="C42" s="16"/>
      <c r="D42" s="9"/>
      <c r="E42" s="16"/>
      <c r="F42" s="17"/>
      <c r="G42" s="17"/>
      <c r="H42" s="17"/>
      <c r="I42" s="17"/>
      <c r="J42" s="17"/>
      <c r="K42" s="17"/>
      <c r="L42" s="15" t="str">
        <f aca="false">IF(OR(A42="",E42="Héritage"),"",IF(AND(Paramètres!$C$6="Oui",N(F42)&gt;=Paramètres!$B$13),Paramètres!$B$6,IF(AND(Paramètres!$C$7="Oui",N(G42)&gt;=Paramètres!$B$13),Paramètres!$B$7,IF(AND(Paramètres!$C$8="Oui",N(H42)&gt;=Paramètres!$B$13),Paramètres!$B$8,IF(AND(Paramètres!$C$9="Oui",N(I42)&gt;=Paramètres!$B$13),Paramètres!$B$9,IF(AND(Paramètres!$C$10="Oui",N(J42)&gt;=Paramètres!$B$13),Paramètres!$B$10,IF(AND(Paramètres!$C$11="Oui",N(K42)&gt;=Paramètres!$B$13),Paramètres!$B$11,"")))))))</f>
        <v/>
      </c>
      <c r="M42" s="17"/>
      <c r="N42" s="15" t="str">
        <f aca="false">IF(A42="","",IF(E42="Héritage",W42,IF(M42&lt;&gt;"",M42,L42)))</f>
        <v/>
      </c>
      <c r="O42" s="17"/>
      <c r="P42" s="17"/>
      <c r="Q42" s="17"/>
      <c r="R42" s="15" t="str">
        <f aca="false">IF(A42="","",IF(E42="Héritage",IFERROR(INDEX(Services!$E$5:$E$54,MATCH(C42,Services!$A$5:$A$54,0)),""),Q42))</f>
        <v/>
      </c>
      <c r="S42" s="9"/>
      <c r="T42" s="16"/>
      <c r="U42" s="16"/>
      <c r="V42" s="9"/>
      <c r="W42" s="15" t="str">
        <f aca="false">IF(C42="","",IFERROR(INDEX(Services!$D$5:$D$54,MATCH(C42,Services!$A$5:$A$54,0)),""))</f>
        <v/>
      </c>
      <c r="X42" s="18" t="str">
        <f aca="false">IF(OR(N42="",W42=""),"",IF(N42&lt;=W42,"OK",IF(V42&lt;&gt;"","Justifié","À justifier")))</f>
        <v/>
      </c>
      <c r="Y42" s="15" t="str">
        <f aca="false">IF(U42="","",IFERROR(INDEX($N$5:$N$54,MATCH(U42,$A$5:$A$54,0)),""))</f>
        <v/>
      </c>
      <c r="Z42" s="18" t="str">
        <f aca="false">IF(OR(U42="",N42="",Y42=""),"",IF(N42&lt;=Y42,"OK",IF(V42&lt;&gt;"","Justifié","À justifier")))</f>
        <v/>
      </c>
      <c r="AA42" s="19" t="str">
        <f aca="false">IF(OR(O42="",N42="",N42=0),"",O42/N42)</f>
        <v/>
      </c>
      <c r="AB42" s="19" t="str">
        <f aca="false">IF(OR(O42="",N42=""),"",IF(N42&lt;=Paramètres!$A$17,Paramètres!$B$17,IF(N42&lt;=Paramètres!$A$18,Paramètres!$B$18,Paramètres!$B$19)))</f>
        <v/>
      </c>
      <c r="AC42" s="18" t="str">
        <f aca="false">IF(AA42="","",IF(AND(AA42&lt;=AB42+0.005,OR(P42="",P42&lt;=N42-O42)),"OK","À revoir"))</f>
        <v/>
      </c>
      <c r="AD42" s="18" t="str">
        <f aca="false">IF(O42="","",IF(AND(Paramètres!$C$23="Oui",O42&lt;=Paramètres!$B$23),"C0",IF(O42&lt;=Paramètres!$B$24,"C1",IF(O42&lt;=Paramètres!$B$25,"C2",IF(O42&lt;=Paramètres!$B$26,"C3","C4")))))</f>
        <v/>
      </c>
      <c r="AE42" s="9"/>
    </row>
    <row r="43" customFormat="false" ht="15" hidden="false" customHeight="false" outlineLevel="0" collapsed="false">
      <c r="A43" s="16"/>
      <c r="B43" s="9"/>
      <c r="C43" s="16"/>
      <c r="D43" s="9"/>
      <c r="E43" s="16"/>
      <c r="F43" s="17"/>
      <c r="G43" s="17"/>
      <c r="H43" s="17"/>
      <c r="I43" s="17"/>
      <c r="J43" s="17"/>
      <c r="K43" s="17"/>
      <c r="L43" s="15" t="str">
        <f aca="false">IF(OR(A43="",E43="Héritage"),"",IF(AND(Paramètres!$C$6="Oui",N(F43)&gt;=Paramètres!$B$13),Paramètres!$B$6,IF(AND(Paramètres!$C$7="Oui",N(G43)&gt;=Paramètres!$B$13),Paramètres!$B$7,IF(AND(Paramètres!$C$8="Oui",N(H43)&gt;=Paramètres!$B$13),Paramètres!$B$8,IF(AND(Paramètres!$C$9="Oui",N(I43)&gt;=Paramètres!$B$13),Paramètres!$B$9,IF(AND(Paramètres!$C$10="Oui",N(J43)&gt;=Paramètres!$B$13),Paramètres!$B$10,IF(AND(Paramètres!$C$11="Oui",N(K43)&gt;=Paramètres!$B$13),Paramètres!$B$11,"")))))))</f>
        <v/>
      </c>
      <c r="M43" s="17"/>
      <c r="N43" s="15" t="str">
        <f aca="false">IF(A43="","",IF(E43="Héritage",W43,IF(M43&lt;&gt;"",M43,L43)))</f>
        <v/>
      </c>
      <c r="O43" s="17"/>
      <c r="P43" s="17"/>
      <c r="Q43" s="17"/>
      <c r="R43" s="15" t="str">
        <f aca="false">IF(A43="","",IF(E43="Héritage",IFERROR(INDEX(Services!$E$5:$E$54,MATCH(C43,Services!$A$5:$A$54,0)),""),Q43))</f>
        <v/>
      </c>
      <c r="S43" s="9"/>
      <c r="T43" s="16"/>
      <c r="U43" s="16"/>
      <c r="V43" s="9"/>
      <c r="W43" s="15" t="str">
        <f aca="false">IF(C43="","",IFERROR(INDEX(Services!$D$5:$D$54,MATCH(C43,Services!$A$5:$A$54,0)),""))</f>
        <v/>
      </c>
      <c r="X43" s="18" t="str">
        <f aca="false">IF(OR(N43="",W43=""),"",IF(N43&lt;=W43,"OK",IF(V43&lt;&gt;"","Justifié","À justifier")))</f>
        <v/>
      </c>
      <c r="Y43" s="15" t="str">
        <f aca="false">IF(U43="","",IFERROR(INDEX($N$5:$N$54,MATCH(U43,$A$5:$A$54,0)),""))</f>
        <v/>
      </c>
      <c r="Z43" s="18" t="str">
        <f aca="false">IF(OR(U43="",N43="",Y43=""),"",IF(N43&lt;=Y43,"OK",IF(V43&lt;&gt;"","Justifié","À justifier")))</f>
        <v/>
      </c>
      <c r="AA43" s="19" t="str">
        <f aca="false">IF(OR(O43="",N43="",N43=0),"",O43/N43)</f>
        <v/>
      </c>
      <c r="AB43" s="19" t="str">
        <f aca="false">IF(OR(O43="",N43=""),"",IF(N43&lt;=Paramètres!$A$17,Paramètres!$B$17,IF(N43&lt;=Paramètres!$A$18,Paramètres!$B$18,Paramètres!$B$19)))</f>
        <v/>
      </c>
      <c r="AC43" s="18" t="str">
        <f aca="false">IF(AA43="","",IF(AND(AA43&lt;=AB43+0.005,OR(P43="",P43&lt;=N43-O43)),"OK","À revoir"))</f>
        <v/>
      </c>
      <c r="AD43" s="18" t="str">
        <f aca="false">IF(O43="","",IF(AND(Paramètres!$C$23="Oui",O43&lt;=Paramètres!$B$23),"C0",IF(O43&lt;=Paramètres!$B$24,"C1",IF(O43&lt;=Paramètres!$B$25,"C2",IF(O43&lt;=Paramètres!$B$26,"C3","C4")))))</f>
        <v/>
      </c>
      <c r="AE43" s="9"/>
    </row>
    <row r="44" customFormat="false" ht="15" hidden="false" customHeight="false" outlineLevel="0" collapsed="false">
      <c r="A44" s="16"/>
      <c r="B44" s="9"/>
      <c r="C44" s="16"/>
      <c r="D44" s="9"/>
      <c r="E44" s="16"/>
      <c r="F44" s="17"/>
      <c r="G44" s="17"/>
      <c r="H44" s="17"/>
      <c r="I44" s="17"/>
      <c r="J44" s="17"/>
      <c r="K44" s="17"/>
      <c r="L44" s="15" t="str">
        <f aca="false">IF(OR(A44="",E44="Héritage"),"",IF(AND(Paramètres!$C$6="Oui",N(F44)&gt;=Paramètres!$B$13),Paramètres!$B$6,IF(AND(Paramètres!$C$7="Oui",N(G44)&gt;=Paramètres!$B$13),Paramètres!$B$7,IF(AND(Paramètres!$C$8="Oui",N(H44)&gt;=Paramètres!$B$13),Paramètres!$B$8,IF(AND(Paramètres!$C$9="Oui",N(I44)&gt;=Paramètres!$B$13),Paramètres!$B$9,IF(AND(Paramètres!$C$10="Oui",N(J44)&gt;=Paramètres!$B$13),Paramètres!$B$10,IF(AND(Paramètres!$C$11="Oui",N(K44)&gt;=Paramètres!$B$13),Paramètres!$B$11,"")))))))</f>
        <v/>
      </c>
      <c r="M44" s="17"/>
      <c r="N44" s="15" t="str">
        <f aca="false">IF(A44="","",IF(E44="Héritage",W44,IF(M44&lt;&gt;"",M44,L44)))</f>
        <v/>
      </c>
      <c r="O44" s="17"/>
      <c r="P44" s="17"/>
      <c r="Q44" s="17"/>
      <c r="R44" s="15" t="str">
        <f aca="false">IF(A44="","",IF(E44="Héritage",IFERROR(INDEX(Services!$E$5:$E$54,MATCH(C44,Services!$A$5:$A$54,0)),""),Q44))</f>
        <v/>
      </c>
      <c r="S44" s="9"/>
      <c r="T44" s="16"/>
      <c r="U44" s="16"/>
      <c r="V44" s="9"/>
      <c r="W44" s="15" t="str">
        <f aca="false">IF(C44="","",IFERROR(INDEX(Services!$D$5:$D$54,MATCH(C44,Services!$A$5:$A$54,0)),""))</f>
        <v/>
      </c>
      <c r="X44" s="18" t="str">
        <f aca="false">IF(OR(N44="",W44=""),"",IF(N44&lt;=W44,"OK",IF(V44&lt;&gt;"","Justifié","À justifier")))</f>
        <v/>
      </c>
      <c r="Y44" s="15" t="str">
        <f aca="false">IF(U44="","",IFERROR(INDEX($N$5:$N$54,MATCH(U44,$A$5:$A$54,0)),""))</f>
        <v/>
      </c>
      <c r="Z44" s="18" t="str">
        <f aca="false">IF(OR(U44="",N44="",Y44=""),"",IF(N44&lt;=Y44,"OK",IF(V44&lt;&gt;"","Justifié","À justifier")))</f>
        <v/>
      </c>
      <c r="AA44" s="19" t="str">
        <f aca="false">IF(OR(O44="",N44="",N44=0),"",O44/N44)</f>
        <v/>
      </c>
      <c r="AB44" s="19" t="str">
        <f aca="false">IF(OR(O44="",N44=""),"",IF(N44&lt;=Paramètres!$A$17,Paramètres!$B$17,IF(N44&lt;=Paramètres!$A$18,Paramètres!$B$18,Paramètres!$B$19)))</f>
        <v/>
      </c>
      <c r="AC44" s="18" t="str">
        <f aca="false">IF(AA44="","",IF(AND(AA44&lt;=AB44+0.005,OR(P44="",P44&lt;=N44-O44)),"OK","À revoir"))</f>
        <v/>
      </c>
      <c r="AD44" s="18" t="str">
        <f aca="false">IF(O44="","",IF(AND(Paramètres!$C$23="Oui",O44&lt;=Paramètres!$B$23),"C0",IF(O44&lt;=Paramètres!$B$24,"C1",IF(O44&lt;=Paramètres!$B$25,"C2",IF(O44&lt;=Paramètres!$B$26,"C3","C4")))))</f>
        <v/>
      </c>
      <c r="AE44" s="9"/>
    </row>
    <row r="45" customFormat="false" ht="15" hidden="false" customHeight="false" outlineLevel="0" collapsed="false">
      <c r="A45" s="16"/>
      <c r="B45" s="9"/>
      <c r="C45" s="16"/>
      <c r="D45" s="9"/>
      <c r="E45" s="16"/>
      <c r="F45" s="17"/>
      <c r="G45" s="17"/>
      <c r="H45" s="17"/>
      <c r="I45" s="17"/>
      <c r="J45" s="17"/>
      <c r="K45" s="17"/>
      <c r="L45" s="15" t="str">
        <f aca="false">IF(OR(A45="",E45="Héritage"),"",IF(AND(Paramètres!$C$6="Oui",N(F45)&gt;=Paramètres!$B$13),Paramètres!$B$6,IF(AND(Paramètres!$C$7="Oui",N(G45)&gt;=Paramètres!$B$13),Paramètres!$B$7,IF(AND(Paramètres!$C$8="Oui",N(H45)&gt;=Paramètres!$B$13),Paramètres!$B$8,IF(AND(Paramètres!$C$9="Oui",N(I45)&gt;=Paramètres!$B$13),Paramètres!$B$9,IF(AND(Paramètres!$C$10="Oui",N(J45)&gt;=Paramètres!$B$13),Paramètres!$B$10,IF(AND(Paramètres!$C$11="Oui",N(K45)&gt;=Paramètres!$B$13),Paramètres!$B$11,"")))))))</f>
        <v/>
      </c>
      <c r="M45" s="17"/>
      <c r="N45" s="15" t="str">
        <f aca="false">IF(A45="","",IF(E45="Héritage",W45,IF(M45&lt;&gt;"",M45,L45)))</f>
        <v/>
      </c>
      <c r="O45" s="17"/>
      <c r="P45" s="17"/>
      <c r="Q45" s="17"/>
      <c r="R45" s="15" t="str">
        <f aca="false">IF(A45="","",IF(E45="Héritage",IFERROR(INDEX(Services!$E$5:$E$54,MATCH(C45,Services!$A$5:$A$54,0)),""),Q45))</f>
        <v/>
      </c>
      <c r="S45" s="9"/>
      <c r="T45" s="16"/>
      <c r="U45" s="16"/>
      <c r="V45" s="9"/>
      <c r="W45" s="15" t="str">
        <f aca="false">IF(C45="","",IFERROR(INDEX(Services!$D$5:$D$54,MATCH(C45,Services!$A$5:$A$54,0)),""))</f>
        <v/>
      </c>
      <c r="X45" s="18" t="str">
        <f aca="false">IF(OR(N45="",W45=""),"",IF(N45&lt;=W45,"OK",IF(V45&lt;&gt;"","Justifié","À justifier")))</f>
        <v/>
      </c>
      <c r="Y45" s="15" t="str">
        <f aca="false">IF(U45="","",IFERROR(INDEX($N$5:$N$54,MATCH(U45,$A$5:$A$54,0)),""))</f>
        <v/>
      </c>
      <c r="Z45" s="18" t="str">
        <f aca="false">IF(OR(U45="",N45="",Y45=""),"",IF(N45&lt;=Y45,"OK",IF(V45&lt;&gt;"","Justifié","À justifier")))</f>
        <v/>
      </c>
      <c r="AA45" s="19" t="str">
        <f aca="false">IF(OR(O45="",N45="",N45=0),"",O45/N45)</f>
        <v/>
      </c>
      <c r="AB45" s="19" t="str">
        <f aca="false">IF(OR(O45="",N45=""),"",IF(N45&lt;=Paramètres!$A$17,Paramètres!$B$17,IF(N45&lt;=Paramètres!$A$18,Paramètres!$B$18,Paramètres!$B$19)))</f>
        <v/>
      </c>
      <c r="AC45" s="18" t="str">
        <f aca="false">IF(AA45="","",IF(AND(AA45&lt;=AB45+0.005,OR(P45="",P45&lt;=N45-O45)),"OK","À revoir"))</f>
        <v/>
      </c>
      <c r="AD45" s="18" t="str">
        <f aca="false">IF(O45="","",IF(AND(Paramètres!$C$23="Oui",O45&lt;=Paramètres!$B$23),"C0",IF(O45&lt;=Paramètres!$B$24,"C1",IF(O45&lt;=Paramètres!$B$25,"C2",IF(O45&lt;=Paramètres!$B$26,"C3","C4")))))</f>
        <v/>
      </c>
      <c r="AE45" s="9"/>
    </row>
    <row r="46" customFormat="false" ht="15" hidden="false" customHeight="false" outlineLevel="0" collapsed="false">
      <c r="A46" s="16"/>
      <c r="B46" s="9"/>
      <c r="C46" s="16"/>
      <c r="D46" s="9"/>
      <c r="E46" s="16"/>
      <c r="F46" s="17"/>
      <c r="G46" s="17"/>
      <c r="H46" s="17"/>
      <c r="I46" s="17"/>
      <c r="J46" s="17"/>
      <c r="K46" s="17"/>
      <c r="L46" s="15" t="str">
        <f aca="false">IF(OR(A46="",E46="Héritage"),"",IF(AND(Paramètres!$C$6="Oui",N(F46)&gt;=Paramètres!$B$13),Paramètres!$B$6,IF(AND(Paramètres!$C$7="Oui",N(G46)&gt;=Paramètres!$B$13),Paramètres!$B$7,IF(AND(Paramètres!$C$8="Oui",N(H46)&gt;=Paramètres!$B$13),Paramètres!$B$8,IF(AND(Paramètres!$C$9="Oui",N(I46)&gt;=Paramètres!$B$13),Paramètres!$B$9,IF(AND(Paramètres!$C$10="Oui",N(J46)&gt;=Paramètres!$B$13),Paramètres!$B$10,IF(AND(Paramètres!$C$11="Oui",N(K46)&gt;=Paramètres!$B$13),Paramètres!$B$11,"")))))))</f>
        <v/>
      </c>
      <c r="M46" s="17"/>
      <c r="N46" s="15" t="str">
        <f aca="false">IF(A46="","",IF(E46="Héritage",W46,IF(M46&lt;&gt;"",M46,L46)))</f>
        <v/>
      </c>
      <c r="O46" s="17"/>
      <c r="P46" s="17"/>
      <c r="Q46" s="17"/>
      <c r="R46" s="15" t="str">
        <f aca="false">IF(A46="","",IF(E46="Héritage",IFERROR(INDEX(Services!$E$5:$E$54,MATCH(C46,Services!$A$5:$A$54,0)),""),Q46))</f>
        <v/>
      </c>
      <c r="S46" s="9"/>
      <c r="T46" s="16"/>
      <c r="U46" s="16"/>
      <c r="V46" s="9"/>
      <c r="W46" s="15" t="str">
        <f aca="false">IF(C46="","",IFERROR(INDEX(Services!$D$5:$D$54,MATCH(C46,Services!$A$5:$A$54,0)),""))</f>
        <v/>
      </c>
      <c r="X46" s="18" t="str">
        <f aca="false">IF(OR(N46="",W46=""),"",IF(N46&lt;=W46,"OK",IF(V46&lt;&gt;"","Justifié","À justifier")))</f>
        <v/>
      </c>
      <c r="Y46" s="15" t="str">
        <f aca="false">IF(U46="","",IFERROR(INDEX($N$5:$N$54,MATCH(U46,$A$5:$A$54,0)),""))</f>
        <v/>
      </c>
      <c r="Z46" s="18" t="str">
        <f aca="false">IF(OR(U46="",N46="",Y46=""),"",IF(N46&lt;=Y46,"OK",IF(V46&lt;&gt;"","Justifié","À justifier")))</f>
        <v/>
      </c>
      <c r="AA46" s="19" t="str">
        <f aca="false">IF(OR(O46="",N46="",N46=0),"",O46/N46)</f>
        <v/>
      </c>
      <c r="AB46" s="19" t="str">
        <f aca="false">IF(OR(O46="",N46=""),"",IF(N46&lt;=Paramètres!$A$17,Paramètres!$B$17,IF(N46&lt;=Paramètres!$A$18,Paramètres!$B$18,Paramètres!$B$19)))</f>
        <v/>
      </c>
      <c r="AC46" s="18" t="str">
        <f aca="false">IF(AA46="","",IF(AND(AA46&lt;=AB46+0.005,OR(P46="",P46&lt;=N46-O46)),"OK","À revoir"))</f>
        <v/>
      </c>
      <c r="AD46" s="18" t="str">
        <f aca="false">IF(O46="","",IF(AND(Paramètres!$C$23="Oui",O46&lt;=Paramètres!$B$23),"C0",IF(O46&lt;=Paramètres!$B$24,"C1",IF(O46&lt;=Paramètres!$B$25,"C2",IF(O46&lt;=Paramètres!$B$26,"C3","C4")))))</f>
        <v/>
      </c>
      <c r="AE46" s="9"/>
    </row>
    <row r="47" customFormat="false" ht="15" hidden="false" customHeight="false" outlineLevel="0" collapsed="false">
      <c r="A47" s="16"/>
      <c r="B47" s="9"/>
      <c r="C47" s="16"/>
      <c r="D47" s="9"/>
      <c r="E47" s="16"/>
      <c r="F47" s="17"/>
      <c r="G47" s="17"/>
      <c r="H47" s="17"/>
      <c r="I47" s="17"/>
      <c r="J47" s="17"/>
      <c r="K47" s="17"/>
      <c r="L47" s="15" t="str">
        <f aca="false">IF(OR(A47="",E47="Héritage"),"",IF(AND(Paramètres!$C$6="Oui",N(F47)&gt;=Paramètres!$B$13),Paramètres!$B$6,IF(AND(Paramètres!$C$7="Oui",N(G47)&gt;=Paramètres!$B$13),Paramètres!$B$7,IF(AND(Paramètres!$C$8="Oui",N(H47)&gt;=Paramètres!$B$13),Paramètres!$B$8,IF(AND(Paramètres!$C$9="Oui",N(I47)&gt;=Paramètres!$B$13),Paramètres!$B$9,IF(AND(Paramètres!$C$10="Oui",N(J47)&gt;=Paramètres!$B$13),Paramètres!$B$10,IF(AND(Paramètres!$C$11="Oui",N(K47)&gt;=Paramètres!$B$13),Paramètres!$B$11,"")))))))</f>
        <v/>
      </c>
      <c r="M47" s="17"/>
      <c r="N47" s="15" t="str">
        <f aca="false">IF(A47="","",IF(E47="Héritage",W47,IF(M47&lt;&gt;"",M47,L47)))</f>
        <v/>
      </c>
      <c r="O47" s="17"/>
      <c r="P47" s="17"/>
      <c r="Q47" s="17"/>
      <c r="R47" s="15" t="str">
        <f aca="false">IF(A47="","",IF(E47="Héritage",IFERROR(INDEX(Services!$E$5:$E$54,MATCH(C47,Services!$A$5:$A$54,0)),""),Q47))</f>
        <v/>
      </c>
      <c r="S47" s="9"/>
      <c r="T47" s="16"/>
      <c r="U47" s="16"/>
      <c r="V47" s="9"/>
      <c r="W47" s="15" t="str">
        <f aca="false">IF(C47="","",IFERROR(INDEX(Services!$D$5:$D$54,MATCH(C47,Services!$A$5:$A$54,0)),""))</f>
        <v/>
      </c>
      <c r="X47" s="18" t="str">
        <f aca="false">IF(OR(N47="",W47=""),"",IF(N47&lt;=W47,"OK",IF(V47&lt;&gt;"","Justifié","À justifier")))</f>
        <v/>
      </c>
      <c r="Y47" s="15" t="str">
        <f aca="false">IF(U47="","",IFERROR(INDEX($N$5:$N$54,MATCH(U47,$A$5:$A$54,0)),""))</f>
        <v/>
      </c>
      <c r="Z47" s="18" t="str">
        <f aca="false">IF(OR(U47="",N47="",Y47=""),"",IF(N47&lt;=Y47,"OK",IF(V47&lt;&gt;"","Justifié","À justifier")))</f>
        <v/>
      </c>
      <c r="AA47" s="19" t="str">
        <f aca="false">IF(OR(O47="",N47="",N47=0),"",O47/N47)</f>
        <v/>
      </c>
      <c r="AB47" s="19" t="str">
        <f aca="false">IF(OR(O47="",N47=""),"",IF(N47&lt;=Paramètres!$A$17,Paramètres!$B$17,IF(N47&lt;=Paramètres!$A$18,Paramètres!$B$18,Paramètres!$B$19)))</f>
        <v/>
      </c>
      <c r="AC47" s="18" t="str">
        <f aca="false">IF(AA47="","",IF(AND(AA47&lt;=AB47+0.005,OR(P47="",P47&lt;=N47-O47)),"OK","À revoir"))</f>
        <v/>
      </c>
      <c r="AD47" s="18" t="str">
        <f aca="false">IF(O47="","",IF(AND(Paramètres!$C$23="Oui",O47&lt;=Paramètres!$B$23),"C0",IF(O47&lt;=Paramètres!$B$24,"C1",IF(O47&lt;=Paramètres!$B$25,"C2",IF(O47&lt;=Paramètres!$B$26,"C3","C4")))))</f>
        <v/>
      </c>
      <c r="AE47" s="9"/>
    </row>
    <row r="48" customFormat="false" ht="15" hidden="false" customHeight="false" outlineLevel="0" collapsed="false">
      <c r="A48" s="16"/>
      <c r="B48" s="9"/>
      <c r="C48" s="16"/>
      <c r="D48" s="9"/>
      <c r="E48" s="16"/>
      <c r="F48" s="17"/>
      <c r="G48" s="17"/>
      <c r="H48" s="17"/>
      <c r="I48" s="17"/>
      <c r="J48" s="17"/>
      <c r="K48" s="17"/>
      <c r="L48" s="15" t="str">
        <f aca="false">IF(OR(A48="",E48="Héritage"),"",IF(AND(Paramètres!$C$6="Oui",N(F48)&gt;=Paramètres!$B$13),Paramètres!$B$6,IF(AND(Paramètres!$C$7="Oui",N(G48)&gt;=Paramètres!$B$13),Paramètres!$B$7,IF(AND(Paramètres!$C$8="Oui",N(H48)&gt;=Paramètres!$B$13),Paramètres!$B$8,IF(AND(Paramètres!$C$9="Oui",N(I48)&gt;=Paramètres!$B$13),Paramètres!$B$9,IF(AND(Paramètres!$C$10="Oui",N(J48)&gt;=Paramètres!$B$13),Paramètres!$B$10,IF(AND(Paramètres!$C$11="Oui",N(K48)&gt;=Paramètres!$B$13),Paramètres!$B$11,"")))))))</f>
        <v/>
      </c>
      <c r="M48" s="17"/>
      <c r="N48" s="15" t="str">
        <f aca="false">IF(A48="","",IF(E48="Héritage",W48,IF(M48&lt;&gt;"",M48,L48)))</f>
        <v/>
      </c>
      <c r="O48" s="17"/>
      <c r="P48" s="17"/>
      <c r="Q48" s="17"/>
      <c r="R48" s="15" t="str">
        <f aca="false">IF(A48="","",IF(E48="Héritage",IFERROR(INDEX(Services!$E$5:$E$54,MATCH(C48,Services!$A$5:$A$54,0)),""),Q48))</f>
        <v/>
      </c>
      <c r="S48" s="9"/>
      <c r="T48" s="16"/>
      <c r="U48" s="16"/>
      <c r="V48" s="9"/>
      <c r="W48" s="15" t="str">
        <f aca="false">IF(C48="","",IFERROR(INDEX(Services!$D$5:$D$54,MATCH(C48,Services!$A$5:$A$54,0)),""))</f>
        <v/>
      </c>
      <c r="X48" s="18" t="str">
        <f aca="false">IF(OR(N48="",W48=""),"",IF(N48&lt;=W48,"OK",IF(V48&lt;&gt;"","Justifié","À justifier")))</f>
        <v/>
      </c>
      <c r="Y48" s="15" t="str">
        <f aca="false">IF(U48="","",IFERROR(INDEX($N$5:$N$54,MATCH(U48,$A$5:$A$54,0)),""))</f>
        <v/>
      </c>
      <c r="Z48" s="18" t="str">
        <f aca="false">IF(OR(U48="",N48="",Y48=""),"",IF(N48&lt;=Y48,"OK",IF(V48&lt;&gt;"","Justifié","À justifier")))</f>
        <v/>
      </c>
      <c r="AA48" s="19" t="str">
        <f aca="false">IF(OR(O48="",N48="",N48=0),"",O48/N48)</f>
        <v/>
      </c>
      <c r="AB48" s="19" t="str">
        <f aca="false">IF(OR(O48="",N48=""),"",IF(N48&lt;=Paramètres!$A$17,Paramètres!$B$17,IF(N48&lt;=Paramètres!$A$18,Paramètres!$B$18,Paramètres!$B$19)))</f>
        <v/>
      </c>
      <c r="AC48" s="18" t="str">
        <f aca="false">IF(AA48="","",IF(AND(AA48&lt;=AB48+0.005,OR(P48="",P48&lt;=N48-O48)),"OK","À revoir"))</f>
        <v/>
      </c>
      <c r="AD48" s="18" t="str">
        <f aca="false">IF(O48="","",IF(AND(Paramètres!$C$23="Oui",O48&lt;=Paramètres!$B$23),"C0",IF(O48&lt;=Paramètres!$B$24,"C1",IF(O48&lt;=Paramètres!$B$25,"C2",IF(O48&lt;=Paramètres!$B$26,"C3","C4")))))</f>
        <v/>
      </c>
      <c r="AE48" s="9"/>
    </row>
    <row r="49" customFormat="false" ht="15" hidden="false" customHeight="false" outlineLevel="0" collapsed="false">
      <c r="A49" s="16"/>
      <c r="B49" s="9"/>
      <c r="C49" s="16"/>
      <c r="D49" s="9"/>
      <c r="E49" s="16"/>
      <c r="F49" s="17"/>
      <c r="G49" s="17"/>
      <c r="H49" s="17"/>
      <c r="I49" s="17"/>
      <c r="J49" s="17"/>
      <c r="K49" s="17"/>
      <c r="L49" s="15" t="str">
        <f aca="false">IF(OR(A49="",E49="Héritage"),"",IF(AND(Paramètres!$C$6="Oui",N(F49)&gt;=Paramètres!$B$13),Paramètres!$B$6,IF(AND(Paramètres!$C$7="Oui",N(G49)&gt;=Paramètres!$B$13),Paramètres!$B$7,IF(AND(Paramètres!$C$8="Oui",N(H49)&gt;=Paramètres!$B$13),Paramètres!$B$8,IF(AND(Paramètres!$C$9="Oui",N(I49)&gt;=Paramètres!$B$13),Paramètres!$B$9,IF(AND(Paramètres!$C$10="Oui",N(J49)&gt;=Paramètres!$B$13),Paramètres!$B$10,IF(AND(Paramètres!$C$11="Oui",N(K49)&gt;=Paramètres!$B$13),Paramètres!$B$11,"")))))))</f>
        <v/>
      </c>
      <c r="M49" s="17"/>
      <c r="N49" s="15" t="str">
        <f aca="false">IF(A49="","",IF(E49="Héritage",W49,IF(M49&lt;&gt;"",M49,L49)))</f>
        <v/>
      </c>
      <c r="O49" s="17"/>
      <c r="P49" s="17"/>
      <c r="Q49" s="17"/>
      <c r="R49" s="15" t="str">
        <f aca="false">IF(A49="","",IF(E49="Héritage",IFERROR(INDEX(Services!$E$5:$E$54,MATCH(C49,Services!$A$5:$A$54,0)),""),Q49))</f>
        <v/>
      </c>
      <c r="S49" s="9"/>
      <c r="T49" s="16"/>
      <c r="U49" s="16"/>
      <c r="V49" s="9"/>
      <c r="W49" s="15" t="str">
        <f aca="false">IF(C49="","",IFERROR(INDEX(Services!$D$5:$D$54,MATCH(C49,Services!$A$5:$A$54,0)),""))</f>
        <v/>
      </c>
      <c r="X49" s="18" t="str">
        <f aca="false">IF(OR(N49="",W49=""),"",IF(N49&lt;=W49,"OK",IF(V49&lt;&gt;"","Justifié","À justifier")))</f>
        <v/>
      </c>
      <c r="Y49" s="15" t="str">
        <f aca="false">IF(U49="","",IFERROR(INDEX($N$5:$N$54,MATCH(U49,$A$5:$A$54,0)),""))</f>
        <v/>
      </c>
      <c r="Z49" s="18" t="str">
        <f aca="false">IF(OR(U49="",N49="",Y49=""),"",IF(N49&lt;=Y49,"OK",IF(V49&lt;&gt;"","Justifié","À justifier")))</f>
        <v/>
      </c>
      <c r="AA49" s="19" t="str">
        <f aca="false">IF(OR(O49="",N49="",N49=0),"",O49/N49)</f>
        <v/>
      </c>
      <c r="AB49" s="19" t="str">
        <f aca="false">IF(OR(O49="",N49=""),"",IF(N49&lt;=Paramètres!$A$17,Paramètres!$B$17,IF(N49&lt;=Paramètres!$A$18,Paramètres!$B$18,Paramètres!$B$19)))</f>
        <v/>
      </c>
      <c r="AC49" s="18" t="str">
        <f aca="false">IF(AA49="","",IF(AND(AA49&lt;=AB49+0.005,OR(P49="",P49&lt;=N49-O49)),"OK","À revoir"))</f>
        <v/>
      </c>
      <c r="AD49" s="18" t="str">
        <f aca="false">IF(O49="","",IF(AND(Paramètres!$C$23="Oui",O49&lt;=Paramètres!$B$23),"C0",IF(O49&lt;=Paramètres!$B$24,"C1",IF(O49&lt;=Paramètres!$B$25,"C2",IF(O49&lt;=Paramètres!$B$26,"C3","C4")))))</f>
        <v/>
      </c>
      <c r="AE49" s="9"/>
    </row>
    <row r="50" customFormat="false" ht="15" hidden="false" customHeight="false" outlineLevel="0" collapsed="false">
      <c r="A50" s="16"/>
      <c r="B50" s="9"/>
      <c r="C50" s="16"/>
      <c r="D50" s="9"/>
      <c r="E50" s="16"/>
      <c r="F50" s="17"/>
      <c r="G50" s="17"/>
      <c r="H50" s="17"/>
      <c r="I50" s="17"/>
      <c r="J50" s="17"/>
      <c r="K50" s="17"/>
      <c r="L50" s="15" t="str">
        <f aca="false">IF(OR(A50="",E50="Héritage"),"",IF(AND(Paramètres!$C$6="Oui",N(F50)&gt;=Paramètres!$B$13),Paramètres!$B$6,IF(AND(Paramètres!$C$7="Oui",N(G50)&gt;=Paramètres!$B$13),Paramètres!$B$7,IF(AND(Paramètres!$C$8="Oui",N(H50)&gt;=Paramètres!$B$13),Paramètres!$B$8,IF(AND(Paramètres!$C$9="Oui",N(I50)&gt;=Paramètres!$B$13),Paramètres!$B$9,IF(AND(Paramètres!$C$10="Oui",N(J50)&gt;=Paramètres!$B$13),Paramètres!$B$10,IF(AND(Paramètres!$C$11="Oui",N(K50)&gt;=Paramètres!$B$13),Paramètres!$B$11,"")))))))</f>
        <v/>
      </c>
      <c r="M50" s="17"/>
      <c r="N50" s="15" t="str">
        <f aca="false">IF(A50="","",IF(E50="Héritage",W50,IF(M50&lt;&gt;"",M50,L50)))</f>
        <v/>
      </c>
      <c r="O50" s="17"/>
      <c r="P50" s="17"/>
      <c r="Q50" s="17"/>
      <c r="R50" s="15" t="str">
        <f aca="false">IF(A50="","",IF(E50="Héritage",IFERROR(INDEX(Services!$E$5:$E$54,MATCH(C50,Services!$A$5:$A$54,0)),""),Q50))</f>
        <v/>
      </c>
      <c r="S50" s="9"/>
      <c r="T50" s="16"/>
      <c r="U50" s="16"/>
      <c r="V50" s="9"/>
      <c r="W50" s="15" t="str">
        <f aca="false">IF(C50="","",IFERROR(INDEX(Services!$D$5:$D$54,MATCH(C50,Services!$A$5:$A$54,0)),""))</f>
        <v/>
      </c>
      <c r="X50" s="18" t="str">
        <f aca="false">IF(OR(N50="",W50=""),"",IF(N50&lt;=W50,"OK",IF(V50&lt;&gt;"","Justifié","À justifier")))</f>
        <v/>
      </c>
      <c r="Y50" s="15" t="str">
        <f aca="false">IF(U50="","",IFERROR(INDEX($N$5:$N$54,MATCH(U50,$A$5:$A$54,0)),""))</f>
        <v/>
      </c>
      <c r="Z50" s="18" t="str">
        <f aca="false">IF(OR(U50="",N50="",Y50=""),"",IF(N50&lt;=Y50,"OK",IF(V50&lt;&gt;"","Justifié","À justifier")))</f>
        <v/>
      </c>
      <c r="AA50" s="19" t="str">
        <f aca="false">IF(OR(O50="",N50="",N50=0),"",O50/N50)</f>
        <v/>
      </c>
      <c r="AB50" s="19" t="str">
        <f aca="false">IF(OR(O50="",N50=""),"",IF(N50&lt;=Paramètres!$A$17,Paramètres!$B$17,IF(N50&lt;=Paramètres!$A$18,Paramètres!$B$18,Paramètres!$B$19)))</f>
        <v/>
      </c>
      <c r="AC50" s="18" t="str">
        <f aca="false">IF(AA50="","",IF(AND(AA50&lt;=AB50+0.005,OR(P50="",P50&lt;=N50-O50)),"OK","À revoir"))</f>
        <v/>
      </c>
      <c r="AD50" s="18" t="str">
        <f aca="false">IF(O50="","",IF(AND(Paramètres!$C$23="Oui",O50&lt;=Paramètres!$B$23),"C0",IF(O50&lt;=Paramètres!$B$24,"C1",IF(O50&lt;=Paramètres!$B$25,"C2",IF(O50&lt;=Paramètres!$B$26,"C3","C4")))))</f>
        <v/>
      </c>
      <c r="AE50" s="9"/>
    </row>
    <row r="51" customFormat="false" ht="15" hidden="false" customHeight="false" outlineLevel="0" collapsed="false">
      <c r="A51" s="16"/>
      <c r="B51" s="9"/>
      <c r="C51" s="16"/>
      <c r="D51" s="9"/>
      <c r="E51" s="16"/>
      <c r="F51" s="17"/>
      <c r="G51" s="17"/>
      <c r="H51" s="17"/>
      <c r="I51" s="17"/>
      <c r="J51" s="17"/>
      <c r="K51" s="17"/>
      <c r="L51" s="15" t="str">
        <f aca="false">IF(OR(A51="",E51="Héritage"),"",IF(AND(Paramètres!$C$6="Oui",N(F51)&gt;=Paramètres!$B$13),Paramètres!$B$6,IF(AND(Paramètres!$C$7="Oui",N(G51)&gt;=Paramètres!$B$13),Paramètres!$B$7,IF(AND(Paramètres!$C$8="Oui",N(H51)&gt;=Paramètres!$B$13),Paramètres!$B$8,IF(AND(Paramètres!$C$9="Oui",N(I51)&gt;=Paramètres!$B$13),Paramètres!$B$9,IF(AND(Paramètres!$C$10="Oui",N(J51)&gt;=Paramètres!$B$13),Paramètres!$B$10,IF(AND(Paramètres!$C$11="Oui",N(K51)&gt;=Paramètres!$B$13),Paramètres!$B$11,"")))))))</f>
        <v/>
      </c>
      <c r="M51" s="17"/>
      <c r="N51" s="15" t="str">
        <f aca="false">IF(A51="","",IF(E51="Héritage",W51,IF(M51&lt;&gt;"",M51,L51)))</f>
        <v/>
      </c>
      <c r="O51" s="17"/>
      <c r="P51" s="17"/>
      <c r="Q51" s="17"/>
      <c r="R51" s="15" t="str">
        <f aca="false">IF(A51="","",IF(E51="Héritage",IFERROR(INDEX(Services!$E$5:$E$54,MATCH(C51,Services!$A$5:$A$54,0)),""),Q51))</f>
        <v/>
      </c>
      <c r="S51" s="9"/>
      <c r="T51" s="16"/>
      <c r="U51" s="16"/>
      <c r="V51" s="9"/>
      <c r="W51" s="15" t="str">
        <f aca="false">IF(C51="","",IFERROR(INDEX(Services!$D$5:$D$54,MATCH(C51,Services!$A$5:$A$54,0)),""))</f>
        <v/>
      </c>
      <c r="X51" s="18" t="str">
        <f aca="false">IF(OR(N51="",W51=""),"",IF(N51&lt;=W51,"OK",IF(V51&lt;&gt;"","Justifié","À justifier")))</f>
        <v/>
      </c>
      <c r="Y51" s="15" t="str">
        <f aca="false">IF(U51="","",IFERROR(INDEX($N$5:$N$54,MATCH(U51,$A$5:$A$54,0)),""))</f>
        <v/>
      </c>
      <c r="Z51" s="18" t="str">
        <f aca="false">IF(OR(U51="",N51="",Y51=""),"",IF(N51&lt;=Y51,"OK",IF(V51&lt;&gt;"","Justifié","À justifier")))</f>
        <v/>
      </c>
      <c r="AA51" s="19" t="str">
        <f aca="false">IF(OR(O51="",N51="",N51=0),"",O51/N51)</f>
        <v/>
      </c>
      <c r="AB51" s="19" t="str">
        <f aca="false">IF(OR(O51="",N51=""),"",IF(N51&lt;=Paramètres!$A$17,Paramètres!$B$17,IF(N51&lt;=Paramètres!$A$18,Paramètres!$B$18,Paramètres!$B$19)))</f>
        <v/>
      </c>
      <c r="AC51" s="18" t="str">
        <f aca="false">IF(AA51="","",IF(AND(AA51&lt;=AB51+0.005,OR(P51="",P51&lt;=N51-O51)),"OK","À revoir"))</f>
        <v/>
      </c>
      <c r="AD51" s="18" t="str">
        <f aca="false">IF(O51="","",IF(AND(Paramètres!$C$23="Oui",O51&lt;=Paramètres!$B$23),"C0",IF(O51&lt;=Paramètres!$B$24,"C1",IF(O51&lt;=Paramètres!$B$25,"C2",IF(O51&lt;=Paramètres!$B$26,"C3","C4")))))</f>
        <v/>
      </c>
      <c r="AE51" s="9"/>
    </row>
    <row r="52" customFormat="false" ht="15" hidden="false" customHeight="false" outlineLevel="0" collapsed="false">
      <c r="A52" s="16"/>
      <c r="B52" s="9"/>
      <c r="C52" s="16"/>
      <c r="D52" s="9"/>
      <c r="E52" s="16"/>
      <c r="F52" s="17"/>
      <c r="G52" s="17"/>
      <c r="H52" s="17"/>
      <c r="I52" s="17"/>
      <c r="J52" s="17"/>
      <c r="K52" s="17"/>
      <c r="L52" s="15" t="str">
        <f aca="false">IF(OR(A52="",E52="Héritage"),"",IF(AND(Paramètres!$C$6="Oui",N(F52)&gt;=Paramètres!$B$13),Paramètres!$B$6,IF(AND(Paramètres!$C$7="Oui",N(G52)&gt;=Paramètres!$B$13),Paramètres!$B$7,IF(AND(Paramètres!$C$8="Oui",N(H52)&gt;=Paramètres!$B$13),Paramètres!$B$8,IF(AND(Paramètres!$C$9="Oui",N(I52)&gt;=Paramètres!$B$13),Paramètres!$B$9,IF(AND(Paramètres!$C$10="Oui",N(J52)&gt;=Paramètres!$B$13),Paramètres!$B$10,IF(AND(Paramètres!$C$11="Oui",N(K52)&gt;=Paramètres!$B$13),Paramètres!$B$11,"")))))))</f>
        <v/>
      </c>
      <c r="M52" s="17"/>
      <c r="N52" s="15" t="str">
        <f aca="false">IF(A52="","",IF(E52="Héritage",W52,IF(M52&lt;&gt;"",M52,L52)))</f>
        <v/>
      </c>
      <c r="O52" s="17"/>
      <c r="P52" s="17"/>
      <c r="Q52" s="17"/>
      <c r="R52" s="15" t="str">
        <f aca="false">IF(A52="","",IF(E52="Héritage",IFERROR(INDEX(Services!$E$5:$E$54,MATCH(C52,Services!$A$5:$A$54,0)),""),Q52))</f>
        <v/>
      </c>
      <c r="S52" s="9"/>
      <c r="T52" s="16"/>
      <c r="U52" s="16"/>
      <c r="V52" s="9"/>
      <c r="W52" s="15" t="str">
        <f aca="false">IF(C52="","",IFERROR(INDEX(Services!$D$5:$D$54,MATCH(C52,Services!$A$5:$A$54,0)),""))</f>
        <v/>
      </c>
      <c r="X52" s="18" t="str">
        <f aca="false">IF(OR(N52="",W52=""),"",IF(N52&lt;=W52,"OK",IF(V52&lt;&gt;"","Justifié","À justifier")))</f>
        <v/>
      </c>
      <c r="Y52" s="15" t="str">
        <f aca="false">IF(U52="","",IFERROR(INDEX($N$5:$N$54,MATCH(U52,$A$5:$A$54,0)),""))</f>
        <v/>
      </c>
      <c r="Z52" s="18" t="str">
        <f aca="false">IF(OR(U52="",N52="",Y52=""),"",IF(N52&lt;=Y52,"OK",IF(V52&lt;&gt;"","Justifié","À justifier")))</f>
        <v/>
      </c>
      <c r="AA52" s="19" t="str">
        <f aca="false">IF(OR(O52="",N52="",N52=0),"",O52/N52)</f>
        <v/>
      </c>
      <c r="AB52" s="19" t="str">
        <f aca="false">IF(OR(O52="",N52=""),"",IF(N52&lt;=Paramètres!$A$17,Paramètres!$B$17,IF(N52&lt;=Paramètres!$A$18,Paramètres!$B$18,Paramètres!$B$19)))</f>
        <v/>
      </c>
      <c r="AC52" s="18" t="str">
        <f aca="false">IF(AA52="","",IF(AND(AA52&lt;=AB52+0.005,OR(P52="",P52&lt;=N52-O52)),"OK","À revoir"))</f>
        <v/>
      </c>
      <c r="AD52" s="18" t="str">
        <f aca="false">IF(O52="","",IF(AND(Paramètres!$C$23="Oui",O52&lt;=Paramètres!$B$23),"C0",IF(O52&lt;=Paramètres!$B$24,"C1",IF(O52&lt;=Paramètres!$B$25,"C2",IF(O52&lt;=Paramètres!$B$26,"C3","C4")))))</f>
        <v/>
      </c>
      <c r="AE52" s="9"/>
    </row>
    <row r="53" customFormat="false" ht="15" hidden="false" customHeight="false" outlineLevel="0" collapsed="false">
      <c r="A53" s="16"/>
      <c r="B53" s="9"/>
      <c r="C53" s="16"/>
      <c r="D53" s="9"/>
      <c r="E53" s="16"/>
      <c r="F53" s="17"/>
      <c r="G53" s="17"/>
      <c r="H53" s="17"/>
      <c r="I53" s="17"/>
      <c r="J53" s="17"/>
      <c r="K53" s="17"/>
      <c r="L53" s="15" t="str">
        <f aca="false">IF(OR(A53="",E53="Héritage"),"",IF(AND(Paramètres!$C$6="Oui",N(F53)&gt;=Paramètres!$B$13),Paramètres!$B$6,IF(AND(Paramètres!$C$7="Oui",N(G53)&gt;=Paramètres!$B$13),Paramètres!$B$7,IF(AND(Paramètres!$C$8="Oui",N(H53)&gt;=Paramètres!$B$13),Paramètres!$B$8,IF(AND(Paramètres!$C$9="Oui",N(I53)&gt;=Paramètres!$B$13),Paramètres!$B$9,IF(AND(Paramètres!$C$10="Oui",N(J53)&gt;=Paramètres!$B$13),Paramètres!$B$10,IF(AND(Paramètres!$C$11="Oui",N(K53)&gt;=Paramètres!$B$13),Paramètres!$B$11,"")))))))</f>
        <v/>
      </c>
      <c r="M53" s="17"/>
      <c r="N53" s="15" t="str">
        <f aca="false">IF(A53="","",IF(E53="Héritage",W53,IF(M53&lt;&gt;"",M53,L53)))</f>
        <v/>
      </c>
      <c r="O53" s="17"/>
      <c r="P53" s="17"/>
      <c r="Q53" s="17"/>
      <c r="R53" s="15" t="str">
        <f aca="false">IF(A53="","",IF(E53="Héritage",IFERROR(INDEX(Services!$E$5:$E$54,MATCH(C53,Services!$A$5:$A$54,0)),""),Q53))</f>
        <v/>
      </c>
      <c r="S53" s="9"/>
      <c r="T53" s="16"/>
      <c r="U53" s="16"/>
      <c r="V53" s="9"/>
      <c r="W53" s="15" t="str">
        <f aca="false">IF(C53="","",IFERROR(INDEX(Services!$D$5:$D$54,MATCH(C53,Services!$A$5:$A$54,0)),""))</f>
        <v/>
      </c>
      <c r="X53" s="18" t="str">
        <f aca="false">IF(OR(N53="",W53=""),"",IF(N53&lt;=W53,"OK",IF(V53&lt;&gt;"","Justifié","À justifier")))</f>
        <v/>
      </c>
      <c r="Y53" s="15" t="str">
        <f aca="false">IF(U53="","",IFERROR(INDEX($N$5:$N$54,MATCH(U53,$A$5:$A$54,0)),""))</f>
        <v/>
      </c>
      <c r="Z53" s="18" t="str">
        <f aca="false">IF(OR(U53="",N53="",Y53=""),"",IF(N53&lt;=Y53,"OK",IF(V53&lt;&gt;"","Justifié","À justifier")))</f>
        <v/>
      </c>
      <c r="AA53" s="19" t="str">
        <f aca="false">IF(OR(O53="",N53="",N53=0),"",O53/N53)</f>
        <v/>
      </c>
      <c r="AB53" s="19" t="str">
        <f aca="false">IF(OR(O53="",N53=""),"",IF(N53&lt;=Paramètres!$A$17,Paramètres!$B$17,IF(N53&lt;=Paramètres!$A$18,Paramètres!$B$18,Paramètres!$B$19)))</f>
        <v/>
      </c>
      <c r="AC53" s="18" t="str">
        <f aca="false">IF(AA53="","",IF(AND(AA53&lt;=AB53+0.005,OR(P53="",P53&lt;=N53-O53)),"OK","À revoir"))</f>
        <v/>
      </c>
      <c r="AD53" s="18" t="str">
        <f aca="false">IF(O53="","",IF(AND(Paramètres!$C$23="Oui",O53&lt;=Paramètres!$B$23),"C0",IF(O53&lt;=Paramètres!$B$24,"C1",IF(O53&lt;=Paramètres!$B$25,"C2",IF(O53&lt;=Paramètres!$B$26,"C3","C4")))))</f>
        <v/>
      </c>
      <c r="AE53" s="9"/>
    </row>
    <row r="54" customFormat="false" ht="15" hidden="false" customHeight="false" outlineLevel="0" collapsed="false">
      <c r="A54" s="16"/>
      <c r="B54" s="9"/>
      <c r="C54" s="16"/>
      <c r="D54" s="9"/>
      <c r="E54" s="16"/>
      <c r="F54" s="17"/>
      <c r="G54" s="17"/>
      <c r="H54" s="17"/>
      <c r="I54" s="17"/>
      <c r="J54" s="17"/>
      <c r="K54" s="17"/>
      <c r="L54" s="15" t="str">
        <f aca="false">IF(OR(A54="",E54="Héritage"),"",IF(AND(Paramètres!$C$6="Oui",N(F54)&gt;=Paramètres!$B$13),Paramètres!$B$6,IF(AND(Paramètres!$C$7="Oui",N(G54)&gt;=Paramètres!$B$13),Paramètres!$B$7,IF(AND(Paramètres!$C$8="Oui",N(H54)&gt;=Paramètres!$B$13),Paramètres!$B$8,IF(AND(Paramètres!$C$9="Oui",N(I54)&gt;=Paramètres!$B$13),Paramètres!$B$9,IF(AND(Paramètres!$C$10="Oui",N(J54)&gt;=Paramètres!$B$13),Paramètres!$B$10,IF(AND(Paramètres!$C$11="Oui",N(K54)&gt;=Paramètres!$B$13),Paramètres!$B$11,"")))))))</f>
        <v/>
      </c>
      <c r="M54" s="17"/>
      <c r="N54" s="15" t="str">
        <f aca="false">IF(A54="","",IF(E54="Héritage",W54,IF(M54&lt;&gt;"",M54,L54)))</f>
        <v/>
      </c>
      <c r="O54" s="17"/>
      <c r="P54" s="17"/>
      <c r="Q54" s="17"/>
      <c r="R54" s="15" t="str">
        <f aca="false">IF(A54="","",IF(E54="Héritage",IFERROR(INDEX(Services!$E$5:$E$54,MATCH(C54,Services!$A$5:$A$54,0)),""),Q54))</f>
        <v/>
      </c>
      <c r="S54" s="9"/>
      <c r="T54" s="16"/>
      <c r="U54" s="16"/>
      <c r="V54" s="9"/>
      <c r="W54" s="15" t="str">
        <f aca="false">IF(C54="","",IFERROR(INDEX(Services!$D$5:$D$54,MATCH(C54,Services!$A$5:$A$54,0)),""))</f>
        <v/>
      </c>
      <c r="X54" s="18" t="str">
        <f aca="false">IF(OR(N54="",W54=""),"",IF(N54&lt;=W54,"OK",IF(V54&lt;&gt;"","Justifié","À justifier")))</f>
        <v/>
      </c>
      <c r="Y54" s="15" t="str">
        <f aca="false">IF(U54="","",IFERROR(INDEX($N$5:$N$54,MATCH(U54,$A$5:$A$54,0)),""))</f>
        <v/>
      </c>
      <c r="Z54" s="18" t="str">
        <f aca="false">IF(OR(U54="",N54="",Y54=""),"",IF(N54&lt;=Y54,"OK",IF(V54&lt;&gt;"","Justifié","À justifier")))</f>
        <v/>
      </c>
      <c r="AA54" s="19" t="str">
        <f aca="false">IF(OR(O54="",N54="",N54=0),"",O54/N54)</f>
        <v/>
      </c>
      <c r="AB54" s="19" t="str">
        <f aca="false">IF(OR(O54="",N54=""),"",IF(N54&lt;=Paramètres!$A$17,Paramètres!$B$17,IF(N54&lt;=Paramètres!$A$18,Paramètres!$B$18,Paramètres!$B$19)))</f>
        <v/>
      </c>
      <c r="AC54" s="18" t="str">
        <f aca="false">IF(AA54="","",IF(AND(AA54&lt;=AB54+0.005,OR(P54="",P54&lt;=N54-O54)),"OK","À revoir"))</f>
        <v/>
      </c>
      <c r="AD54" s="18" t="str">
        <f aca="false">IF(O54="","",IF(AND(Paramètres!$C$23="Oui",O54&lt;=Paramètres!$B$23),"C0",IF(O54&lt;=Paramètres!$B$24,"C1",IF(O54&lt;=Paramètres!$B$25,"C2",IF(O54&lt;=Paramètres!$B$26,"C3","C4")))))</f>
        <v/>
      </c>
      <c r="AE54" s="9"/>
    </row>
  </sheetData>
  <conditionalFormatting sqref="X5:X54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0">
      <formula>"Conforme"</formula>
    </cfRule>
    <cfRule type="cellIs" priority="4" operator="equal" aboveAverage="0" equalAverage="0" bottom="0" percent="0" rank="0" text="" dxfId="1">
      <formula>"Oui"</formula>
    </cfRule>
    <cfRule type="cellIs" priority="5" operator="equal" aboveAverage="0" equalAverage="0" bottom="0" percent="0" rank="0" text="" dxfId="1">
      <formula>"À justifier"</formula>
    </cfRule>
    <cfRule type="cellIs" priority="6" operator="equal" aboveAverage="0" equalAverage="0" bottom="0" percent="0" rank="0" text="" dxfId="1">
      <formula>"À revoir"</formula>
    </cfRule>
    <cfRule type="cellIs" priority="7" operator="equal" aboveAverage="0" equalAverage="0" bottom="0" percent="0" rank="0" text="" dxfId="1">
      <formula>"Écart"</formula>
    </cfRule>
    <cfRule type="cellIs" priority="8" operator="equal" aboveAverage="0" equalAverage="0" bottom="0" percent="0" rank="0" text="" dxfId="1">
      <formula>"Inconnue"</formula>
    </cfRule>
    <cfRule type="cellIs" priority="9" operator="equal" aboveAverage="0" equalAverage="0" bottom="0" percent="0" rank="0" text="" dxfId="1">
      <formula>"À examiner"</formula>
    </cfRule>
    <cfRule type="cellIs" priority="10" operator="equal" aboveAverage="0" equalAverage="0" bottom="0" percent="0" rank="0" text="" dxfId="2">
      <formula>"Justifié"</formula>
    </cfRule>
  </conditionalFormatting>
  <conditionalFormatting sqref="Z5:Z54">
    <cfRule type="cellIs" priority="11" operator="equal" aboveAverage="0" equalAverage="0" bottom="0" percent="0" rank="0" text="" dxfId="0">
      <formula>"OK"</formula>
    </cfRule>
    <cfRule type="cellIs" priority="12" operator="equal" aboveAverage="0" equalAverage="0" bottom="0" percent="0" rank="0" text="" dxfId="0">
      <formula>"Conforme"</formula>
    </cfRule>
    <cfRule type="cellIs" priority="13" operator="equal" aboveAverage="0" equalAverage="0" bottom="0" percent="0" rank="0" text="" dxfId="1">
      <formula>"Oui"</formula>
    </cfRule>
    <cfRule type="cellIs" priority="14" operator="equal" aboveAverage="0" equalAverage="0" bottom="0" percent="0" rank="0" text="" dxfId="1">
      <formula>"À justifier"</formula>
    </cfRule>
    <cfRule type="cellIs" priority="15" operator="equal" aboveAverage="0" equalAverage="0" bottom="0" percent="0" rank="0" text="" dxfId="1">
      <formula>"À revoir"</formula>
    </cfRule>
    <cfRule type="cellIs" priority="16" operator="equal" aboveAverage="0" equalAverage="0" bottom="0" percent="0" rank="0" text="" dxfId="1">
      <formula>"Écart"</formula>
    </cfRule>
    <cfRule type="cellIs" priority="17" operator="equal" aboveAverage="0" equalAverage="0" bottom="0" percent="0" rank="0" text="" dxfId="1">
      <formula>"Inconnue"</formula>
    </cfRule>
    <cfRule type="cellIs" priority="18" operator="equal" aboveAverage="0" equalAverage="0" bottom="0" percent="0" rank="0" text="" dxfId="1">
      <formula>"À examiner"</formula>
    </cfRule>
    <cfRule type="cellIs" priority="19" operator="equal" aboveAverage="0" equalAverage="0" bottom="0" percent="0" rank="0" text="" dxfId="2">
      <formula>"Justifié"</formula>
    </cfRule>
  </conditionalFormatting>
  <conditionalFormatting sqref="AC5:AC54">
    <cfRule type="cellIs" priority="20" operator="equal" aboveAverage="0" equalAverage="0" bottom="0" percent="0" rank="0" text="" dxfId="0">
      <formula>"OK"</formula>
    </cfRule>
    <cfRule type="cellIs" priority="21" operator="equal" aboveAverage="0" equalAverage="0" bottom="0" percent="0" rank="0" text="" dxfId="0">
      <formula>"Conforme"</formula>
    </cfRule>
    <cfRule type="cellIs" priority="22" operator="equal" aboveAverage="0" equalAverage="0" bottom="0" percent="0" rank="0" text="" dxfId="1">
      <formula>"Oui"</formula>
    </cfRule>
    <cfRule type="cellIs" priority="23" operator="equal" aboveAverage="0" equalAverage="0" bottom="0" percent="0" rank="0" text="" dxfId="1">
      <formula>"À justifier"</formula>
    </cfRule>
    <cfRule type="cellIs" priority="24" operator="equal" aboveAverage="0" equalAverage="0" bottom="0" percent="0" rank="0" text="" dxfId="1">
      <formula>"À revoir"</formula>
    </cfRule>
    <cfRule type="cellIs" priority="25" operator="equal" aboveAverage="0" equalAverage="0" bottom="0" percent="0" rank="0" text="" dxfId="1">
      <formula>"Écart"</formula>
    </cfRule>
    <cfRule type="cellIs" priority="26" operator="equal" aboveAverage="0" equalAverage="0" bottom="0" percent="0" rank="0" text="" dxfId="1">
      <formula>"Inconnue"</formula>
    </cfRule>
    <cfRule type="cellIs" priority="27" operator="equal" aboveAverage="0" equalAverage="0" bottom="0" percent="0" rank="0" text="" dxfId="1">
      <formula>"À examiner"</formula>
    </cfRule>
    <cfRule type="cellIs" priority="28" operator="equal" aboveAverage="0" equalAverage="0" bottom="0" percent="0" rank="0" text="" dxfId="2">
      <formula>"Justifié"</formula>
    </cfRule>
  </conditionalFormatting>
  <dataValidations count="3">
    <dataValidation allowBlank="true" errorStyle="stop" operator="between" showDropDown="false" showErrorMessage="false" showInputMessage="false" sqref="E5:E54" type="list">
      <formula1>"Entretien,Héritage"</formula1>
      <formula2>0</formula2>
    </dataValidation>
    <dataValidation allowBlank="true" errorStyle="stop" operator="between" showDropDown="false" showErrorMessage="false" showInputMessage="false" sqref="F5:K54" type="whole">
      <formula1>1</formula1>
      <formula2>4</formula2>
    </dataValidation>
    <dataValidation allowBlank="true" errorStyle="stop" operator="between" showDropDown="false" showErrorMessage="false" showInputMessage="false" sqref="T5:T54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696B"/>
    <pageSetUpPr fitToPage="false"/>
  </sheetPr>
  <dimension ref="A1:V5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2"/>
    <col collapsed="false" customWidth="true" hidden="false" outlineLevel="0" max="22" min="3" style="0" width="6"/>
  </cols>
  <sheetData>
    <row r="1" customFormat="false" ht="17.35" hidden="false" customHeight="false" outlineLevel="0" collapsed="false">
      <c r="A1" s="5" t="s">
        <v>167</v>
      </c>
    </row>
    <row r="2" customFormat="false" ht="15" hidden="false" customHeight="false" outlineLevel="0" collapsed="false">
      <c r="A2" s="6" t="s">
        <v>168</v>
      </c>
    </row>
    <row r="4" customFormat="false" ht="15" hidden="false" customHeight="false" outlineLevel="0" collapsed="false">
      <c r="A4" s="8" t="s">
        <v>106</v>
      </c>
      <c r="B4" s="8" t="s">
        <v>169</v>
      </c>
      <c r="C4" s="8" t="str">
        <f aca="false">IF(Ressources!A5="","",Ressources!A5)</f>
        <v>R1</v>
      </c>
      <c r="D4" s="8" t="str">
        <f aca="false">IF(Ressources!A6="","",Ressources!A6)</f>
        <v>R2</v>
      </c>
      <c r="E4" s="8" t="str">
        <f aca="false">IF(Ressources!A7="","",Ressources!A7)</f>
        <v>R3</v>
      </c>
      <c r="F4" s="8" t="str">
        <f aca="false">IF(Ressources!A8="","",Ressources!A8)</f>
        <v>R4</v>
      </c>
      <c r="G4" s="8" t="str">
        <f aca="false">IF(Ressources!A9="","",Ressources!A9)</f>
        <v>R5</v>
      </c>
      <c r="H4" s="8" t="str">
        <f aca="false">IF(Ressources!A10="","",Ressources!A10)</f>
        <v>R6</v>
      </c>
      <c r="I4" s="8" t="str">
        <f aca="false">IF(Ressources!A11="","",Ressources!A11)</f>
        <v>R7</v>
      </c>
      <c r="J4" s="8" t="str">
        <f aca="false">IF(Ressources!A12="","",Ressources!A12)</f>
        <v>R8</v>
      </c>
      <c r="K4" s="8" t="str">
        <f aca="false">IF(Ressources!A13="","",Ressources!A13)</f>
        <v/>
      </c>
      <c r="L4" s="8" t="str">
        <f aca="false">IF(Ressources!A14="","",Ressources!A14)</f>
        <v/>
      </c>
      <c r="M4" s="8" t="str">
        <f aca="false">IF(Ressources!A15="","",Ressources!A15)</f>
        <v/>
      </c>
      <c r="N4" s="8" t="str">
        <f aca="false">IF(Ressources!A16="","",Ressources!A16)</f>
        <v/>
      </c>
      <c r="O4" s="8" t="str">
        <f aca="false">IF(Ressources!A17="","",Ressources!A17)</f>
        <v/>
      </c>
      <c r="P4" s="8" t="str">
        <f aca="false">IF(Ressources!A18="","",Ressources!A18)</f>
        <v/>
      </c>
      <c r="Q4" s="8" t="str">
        <f aca="false">IF(Ressources!A19="","",Ressources!A19)</f>
        <v/>
      </c>
      <c r="R4" s="8" t="str">
        <f aca="false">IF(Ressources!A20="","",Ressources!A20)</f>
        <v/>
      </c>
      <c r="S4" s="8" t="str">
        <f aca="false">IF(Ressources!A21="","",Ressources!A21)</f>
        <v/>
      </c>
      <c r="T4" s="8" t="str">
        <f aca="false">IF(Ressources!A22="","",Ressources!A22)</f>
        <v/>
      </c>
      <c r="U4" s="8" t="str">
        <f aca="false">IF(Ressources!A23="","",Ressources!A23)</f>
        <v/>
      </c>
      <c r="V4" s="8" t="str">
        <f aca="false">IF(Ressources!A24="","",Ressources!A24)</f>
        <v/>
      </c>
    </row>
    <row r="5" customFormat="false" ht="15" hidden="false" customHeight="false" outlineLevel="0" collapsed="false">
      <c r="A5" s="18" t="str">
        <f aca="false">IF(Activités!A5="","",Activités!A5)</f>
        <v>A1</v>
      </c>
      <c r="B5" s="14" t="str">
        <f aca="false">IF(Activités!B5="","",Activités!B5)</f>
        <v>Prise de commande en ligne</v>
      </c>
      <c r="C5" s="16" t="s">
        <v>170</v>
      </c>
      <c r="D5" s="16"/>
      <c r="E5" s="16" t="s">
        <v>170</v>
      </c>
      <c r="F5" s="16" t="s">
        <v>170</v>
      </c>
      <c r="G5" s="16"/>
      <c r="H5" s="16"/>
      <c r="I5" s="16"/>
      <c r="J5" s="16" t="s">
        <v>170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customFormat="false" ht="15" hidden="false" customHeight="false" outlineLevel="0" collapsed="false">
      <c r="A6" s="18" t="str">
        <f aca="false">IF(Activités!A6="","",Activités!A6)</f>
        <v>A2</v>
      </c>
      <c r="B6" s="14" t="str">
        <f aca="false">IF(Activités!B6="","",Activités!B6)</f>
        <v>Encaissement par carte</v>
      </c>
      <c r="C6" s="16"/>
      <c r="D6" s="16" t="s">
        <v>170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customFormat="false" ht="15" hidden="false" customHeight="false" outlineLevel="0" collapsed="false">
      <c r="A7" s="18" t="str">
        <f aca="false">IF(Activités!A7="","",Activités!A7)</f>
        <v>A3</v>
      </c>
      <c r="B7" s="14" t="str">
        <f aca="false">IF(Activités!B7="","",Activités!B7)</f>
        <v>Gestion du catalogue et des prix</v>
      </c>
      <c r="C7" s="16" t="s">
        <v>170</v>
      </c>
      <c r="D7" s="16"/>
      <c r="E7" s="16"/>
      <c r="F7" s="16" t="s">
        <v>170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customFormat="false" ht="15" hidden="false" customHeight="false" outlineLevel="0" collapsed="false">
      <c r="A8" s="18" t="str">
        <f aca="false">IF(Activités!A8="","",Activités!A8)</f>
        <v>A4</v>
      </c>
      <c r="B8" s="14" t="str">
        <f aca="false">IF(Activités!B8="","",Activités!B8)</f>
        <v>Accueil téléphonique</v>
      </c>
      <c r="C8" s="16"/>
      <c r="D8" s="16"/>
      <c r="E8" s="16"/>
      <c r="F8" s="16" t="s">
        <v>170</v>
      </c>
      <c r="G8" s="16" t="s">
        <v>170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customFormat="false" ht="15" hidden="false" customHeight="false" outlineLevel="0" collapsed="false">
      <c r="A9" s="18" t="str">
        <f aca="false">IF(Activités!A9="","",Activités!A9)</f>
        <v>A5</v>
      </c>
      <c r="B9" s="14" t="str">
        <f aca="false">IF(Activités!B9="","",Activités!B9)</f>
        <v>Préparation et expédition</v>
      </c>
      <c r="C9" s="16"/>
      <c r="D9" s="16"/>
      <c r="E9" s="16" t="s">
        <v>170</v>
      </c>
      <c r="F9" s="16" t="s">
        <v>170</v>
      </c>
      <c r="G9" s="16"/>
      <c r="H9" s="16" t="s">
        <v>170</v>
      </c>
      <c r="I9" s="16" t="s">
        <v>170</v>
      </c>
      <c r="J9" s="16" t="s">
        <v>170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customFormat="false" ht="15" hidden="false" customHeight="false" outlineLevel="0" collapsed="false">
      <c r="A10" s="18" t="str">
        <f aca="false">IF(Activités!A10="","",Activités!A10)</f>
        <v>A6</v>
      </c>
      <c r="B10" s="14" t="str">
        <f aca="false">IF(Activités!B10="","",Activités!B10)</f>
        <v>Facturation</v>
      </c>
      <c r="C10" s="16"/>
      <c r="D10" s="16"/>
      <c r="E10" s="16" t="s">
        <v>170</v>
      </c>
      <c r="F10" s="16" t="s">
        <v>170</v>
      </c>
      <c r="G10" s="16"/>
      <c r="H10" s="16"/>
      <c r="I10" s="16"/>
      <c r="J10" s="16" t="s">
        <v>170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customFormat="false" ht="15" hidden="false" customHeight="false" outlineLevel="0" collapsed="false">
      <c r="A11" s="18" t="str">
        <f aca="false">IF(Activités!A11="","",Activités!A11)</f>
        <v>A7</v>
      </c>
      <c r="B11" s="14" t="str">
        <f aca="false">IF(Activités!B11="","",Activités!B11)</f>
        <v>Contrôle des encours clients</v>
      </c>
      <c r="C11" s="16"/>
      <c r="D11" s="16"/>
      <c r="E11" s="16" t="s">
        <v>170</v>
      </c>
      <c r="F11" s="16" t="s">
        <v>170</v>
      </c>
      <c r="G11" s="16"/>
      <c r="H11" s="16"/>
      <c r="I11" s="16"/>
      <c r="J11" s="16" t="s">
        <v>170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customFormat="false" ht="15" hidden="false" customHeight="false" outlineLevel="0" collapsed="false">
      <c r="A12" s="18" t="str">
        <f aca="false">IF(Activités!A12="","",Activités!A12)</f>
        <v>A8</v>
      </c>
      <c r="B12" s="14" t="str">
        <f aca="false">IF(Activités!B12="","",Activités!B12)</f>
        <v>Animation des webinaires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customFormat="false" ht="15" hidden="false" customHeight="false" outlineLevel="0" collapsed="false">
      <c r="A13" s="18" t="str">
        <f aca="false">IF(Activités!A13="","",Activités!A13)</f>
        <v/>
      </c>
      <c r="B13" s="14" t="str">
        <f aca="false">IF(Activités!B13="","",Activités!B13)</f>
        <v/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customFormat="false" ht="15" hidden="false" customHeight="false" outlineLevel="0" collapsed="false">
      <c r="A14" s="18" t="str">
        <f aca="false">IF(Activités!A14="","",Activités!A14)</f>
        <v/>
      </c>
      <c r="B14" s="14" t="str">
        <f aca="false">IF(Activités!B14="","",Activités!B14)</f>
        <v/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customFormat="false" ht="15" hidden="false" customHeight="false" outlineLevel="0" collapsed="false">
      <c r="A15" s="18" t="str">
        <f aca="false">IF(Activités!A15="","",Activités!A15)</f>
        <v/>
      </c>
      <c r="B15" s="14" t="str">
        <f aca="false">IF(Activités!B15="","",Activités!B15)</f>
        <v/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customFormat="false" ht="15" hidden="false" customHeight="false" outlineLevel="0" collapsed="false">
      <c r="A16" s="18" t="str">
        <f aca="false">IF(Activités!A16="","",Activités!A16)</f>
        <v/>
      </c>
      <c r="B16" s="14" t="str">
        <f aca="false">IF(Activités!B16="","",Activités!B16)</f>
        <v/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customFormat="false" ht="15" hidden="false" customHeight="false" outlineLevel="0" collapsed="false">
      <c r="A17" s="18" t="str">
        <f aca="false">IF(Activités!A17="","",Activités!A17)</f>
        <v/>
      </c>
      <c r="B17" s="14" t="str">
        <f aca="false">IF(Activités!B17="","",Activités!B17)</f>
        <v/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customFormat="false" ht="15" hidden="false" customHeight="false" outlineLevel="0" collapsed="false">
      <c r="A18" s="18" t="str">
        <f aca="false">IF(Activités!A18="","",Activités!A18)</f>
        <v/>
      </c>
      <c r="B18" s="14" t="str">
        <f aca="false">IF(Activités!B18="","",Activités!B18)</f>
        <v/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customFormat="false" ht="15" hidden="false" customHeight="false" outlineLevel="0" collapsed="false">
      <c r="A19" s="18" t="str">
        <f aca="false">IF(Activités!A19="","",Activités!A19)</f>
        <v/>
      </c>
      <c r="B19" s="14" t="str">
        <f aca="false">IF(Activités!B19="","",Activités!B19)</f>
        <v/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customFormat="false" ht="15" hidden="false" customHeight="false" outlineLevel="0" collapsed="false">
      <c r="A20" s="18" t="str">
        <f aca="false">IF(Activités!A20="","",Activités!A20)</f>
        <v/>
      </c>
      <c r="B20" s="14" t="str">
        <f aca="false">IF(Activités!B20="","",Activités!B20)</f>
        <v/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customFormat="false" ht="15" hidden="false" customHeight="false" outlineLevel="0" collapsed="false">
      <c r="A21" s="18" t="str">
        <f aca="false">IF(Activités!A21="","",Activités!A21)</f>
        <v/>
      </c>
      <c r="B21" s="14" t="str">
        <f aca="false">IF(Activités!B21="","",Activités!B21)</f>
        <v/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customFormat="false" ht="15" hidden="false" customHeight="false" outlineLevel="0" collapsed="false">
      <c r="A22" s="18" t="str">
        <f aca="false">IF(Activités!A22="","",Activités!A22)</f>
        <v/>
      </c>
      <c r="B22" s="14" t="str">
        <f aca="false">IF(Activités!B22="","",Activités!B22)</f>
        <v/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customFormat="false" ht="15" hidden="false" customHeight="false" outlineLevel="0" collapsed="false">
      <c r="A23" s="18" t="str">
        <f aca="false">IF(Activités!A23="","",Activités!A23)</f>
        <v/>
      </c>
      <c r="B23" s="14" t="str">
        <f aca="false">IF(Activités!B23="","",Activités!B23)</f>
        <v/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customFormat="false" ht="15" hidden="false" customHeight="false" outlineLevel="0" collapsed="false">
      <c r="A24" s="18" t="str">
        <f aca="false">IF(Activités!A24="","",Activités!A24)</f>
        <v/>
      </c>
      <c r="B24" s="14" t="str">
        <f aca="false">IF(Activités!B24="","",Activités!B24)</f>
        <v/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customFormat="false" ht="15" hidden="false" customHeight="false" outlineLevel="0" collapsed="false">
      <c r="A25" s="18" t="str">
        <f aca="false">IF(Activités!A25="","",Activités!A25)</f>
        <v/>
      </c>
      <c r="B25" s="14" t="str">
        <f aca="false">IF(Activités!B25="","",Activités!B25)</f>
        <v/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customFormat="false" ht="15" hidden="false" customHeight="false" outlineLevel="0" collapsed="false">
      <c r="A26" s="18" t="str">
        <f aca="false">IF(Activités!A26="","",Activités!A26)</f>
        <v/>
      </c>
      <c r="B26" s="14" t="str">
        <f aca="false">IF(Activités!B26="","",Activités!B26)</f>
        <v/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customFormat="false" ht="15" hidden="false" customHeight="false" outlineLevel="0" collapsed="false">
      <c r="A27" s="18" t="str">
        <f aca="false">IF(Activités!A27="","",Activités!A27)</f>
        <v/>
      </c>
      <c r="B27" s="14" t="str">
        <f aca="false">IF(Activités!B27="","",Activités!B27)</f>
        <v/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customFormat="false" ht="15" hidden="false" customHeight="false" outlineLevel="0" collapsed="false">
      <c r="A28" s="18" t="str">
        <f aca="false">IF(Activités!A28="","",Activités!A28)</f>
        <v/>
      </c>
      <c r="B28" s="14" t="str">
        <f aca="false">IF(Activités!B28="","",Activités!B28)</f>
        <v/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customFormat="false" ht="15" hidden="false" customHeight="false" outlineLevel="0" collapsed="false">
      <c r="A29" s="18" t="str">
        <f aca="false">IF(Activités!A29="","",Activités!A29)</f>
        <v/>
      </c>
      <c r="B29" s="14" t="str">
        <f aca="false">IF(Activités!B29="","",Activités!B29)</f>
        <v/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</row>
    <row r="30" customFormat="false" ht="15" hidden="false" customHeight="false" outlineLevel="0" collapsed="false">
      <c r="A30" s="18" t="str">
        <f aca="false">IF(Activités!A30="","",Activités!A30)</f>
        <v/>
      </c>
      <c r="B30" s="14" t="str">
        <f aca="false">IF(Activités!B30="","",Activités!B30)</f>
        <v/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customFormat="false" ht="15" hidden="false" customHeight="false" outlineLevel="0" collapsed="false">
      <c r="A31" s="18" t="str">
        <f aca="false">IF(Activités!A31="","",Activités!A31)</f>
        <v/>
      </c>
      <c r="B31" s="14" t="str">
        <f aca="false">IF(Activités!B31="","",Activités!B31)</f>
        <v/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customFormat="false" ht="15" hidden="false" customHeight="false" outlineLevel="0" collapsed="false">
      <c r="A32" s="18" t="str">
        <f aca="false">IF(Activités!A32="","",Activités!A32)</f>
        <v/>
      </c>
      <c r="B32" s="14" t="str">
        <f aca="false">IF(Activités!B32="","",Activités!B32)</f>
        <v/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</row>
    <row r="33" customFormat="false" ht="15" hidden="false" customHeight="false" outlineLevel="0" collapsed="false">
      <c r="A33" s="18" t="str">
        <f aca="false">IF(Activités!A33="","",Activités!A33)</f>
        <v/>
      </c>
      <c r="B33" s="14" t="str">
        <f aca="false">IF(Activités!B33="","",Activités!B33)</f>
        <v/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customFormat="false" ht="15" hidden="false" customHeight="false" outlineLevel="0" collapsed="false">
      <c r="A34" s="18" t="str">
        <f aca="false">IF(Activités!A34="","",Activités!A34)</f>
        <v/>
      </c>
      <c r="B34" s="14" t="str">
        <f aca="false">IF(Activités!B34="","",Activités!B34)</f>
        <v/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customFormat="false" ht="15" hidden="false" customHeight="false" outlineLevel="0" collapsed="false">
      <c r="A35" s="18" t="str">
        <f aca="false">IF(Activités!A35="","",Activités!A35)</f>
        <v/>
      </c>
      <c r="B35" s="14" t="str">
        <f aca="false">IF(Activités!B35="","",Activités!B35)</f>
        <v/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customFormat="false" ht="15" hidden="false" customHeight="false" outlineLevel="0" collapsed="false">
      <c r="A36" s="18" t="str">
        <f aca="false">IF(Activités!A36="","",Activités!A36)</f>
        <v/>
      </c>
      <c r="B36" s="14" t="str">
        <f aca="false">IF(Activités!B36="","",Activités!B36)</f>
        <v/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customFormat="false" ht="15" hidden="false" customHeight="false" outlineLevel="0" collapsed="false">
      <c r="A37" s="18" t="str">
        <f aca="false">IF(Activités!A37="","",Activités!A37)</f>
        <v/>
      </c>
      <c r="B37" s="14" t="str">
        <f aca="false">IF(Activités!B37="","",Activités!B37)</f>
        <v/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  <row r="38" customFormat="false" ht="15" hidden="false" customHeight="false" outlineLevel="0" collapsed="false">
      <c r="A38" s="18" t="str">
        <f aca="false">IF(Activités!A38="","",Activités!A38)</f>
        <v/>
      </c>
      <c r="B38" s="14" t="str">
        <f aca="false">IF(Activités!B38="","",Activités!B38)</f>
        <v/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</row>
    <row r="39" customFormat="false" ht="15" hidden="false" customHeight="false" outlineLevel="0" collapsed="false">
      <c r="A39" s="18" t="str">
        <f aca="false">IF(Activités!A39="","",Activités!A39)</f>
        <v/>
      </c>
      <c r="B39" s="14" t="str">
        <f aca="false">IF(Activités!B39="","",Activités!B39)</f>
        <v/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</row>
    <row r="40" customFormat="false" ht="15" hidden="false" customHeight="false" outlineLevel="0" collapsed="false">
      <c r="A40" s="18" t="str">
        <f aca="false">IF(Activités!A40="","",Activités!A40)</f>
        <v/>
      </c>
      <c r="B40" s="14" t="str">
        <f aca="false">IF(Activités!B40="","",Activités!B40)</f>
        <v/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</row>
    <row r="41" customFormat="false" ht="15" hidden="false" customHeight="false" outlineLevel="0" collapsed="false">
      <c r="A41" s="18" t="str">
        <f aca="false">IF(Activités!A41="","",Activités!A41)</f>
        <v/>
      </c>
      <c r="B41" s="14" t="str">
        <f aca="false">IF(Activités!B41="","",Activités!B41)</f>
        <v/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</row>
    <row r="42" customFormat="false" ht="15" hidden="false" customHeight="false" outlineLevel="0" collapsed="false">
      <c r="A42" s="18" t="str">
        <f aca="false">IF(Activités!A42="","",Activités!A42)</f>
        <v/>
      </c>
      <c r="B42" s="14" t="str">
        <f aca="false">IF(Activités!B42="","",Activités!B42)</f>
        <v/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</row>
    <row r="43" customFormat="false" ht="15" hidden="false" customHeight="false" outlineLevel="0" collapsed="false">
      <c r="A43" s="18" t="str">
        <f aca="false">IF(Activités!A43="","",Activités!A43)</f>
        <v/>
      </c>
      <c r="B43" s="14" t="str">
        <f aca="false">IF(Activités!B43="","",Activités!B43)</f>
        <v/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</row>
    <row r="44" customFormat="false" ht="15" hidden="false" customHeight="false" outlineLevel="0" collapsed="false">
      <c r="A44" s="18" t="str">
        <f aca="false">IF(Activités!A44="","",Activités!A44)</f>
        <v/>
      </c>
      <c r="B44" s="14" t="str">
        <f aca="false">IF(Activités!B44="","",Activités!B44)</f>
        <v/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</row>
    <row r="45" customFormat="false" ht="15" hidden="false" customHeight="false" outlineLevel="0" collapsed="false">
      <c r="A45" s="18" t="str">
        <f aca="false">IF(Activités!A45="","",Activités!A45)</f>
        <v/>
      </c>
      <c r="B45" s="14" t="str">
        <f aca="false">IF(Activités!B45="","",Activités!B45)</f>
        <v/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</row>
    <row r="46" customFormat="false" ht="15" hidden="false" customHeight="false" outlineLevel="0" collapsed="false">
      <c r="A46" s="18" t="str">
        <f aca="false">IF(Activités!A46="","",Activités!A46)</f>
        <v/>
      </c>
      <c r="B46" s="14" t="str">
        <f aca="false">IF(Activités!B46="","",Activités!B46)</f>
        <v/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</row>
    <row r="47" customFormat="false" ht="15" hidden="false" customHeight="false" outlineLevel="0" collapsed="false">
      <c r="A47" s="18" t="str">
        <f aca="false">IF(Activités!A47="","",Activités!A47)</f>
        <v/>
      </c>
      <c r="B47" s="14" t="str">
        <f aca="false">IF(Activités!B47="","",Activités!B47)</f>
        <v/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customFormat="false" ht="15" hidden="false" customHeight="false" outlineLevel="0" collapsed="false">
      <c r="A48" s="18" t="str">
        <f aca="false">IF(Activités!A48="","",Activités!A48)</f>
        <v/>
      </c>
      <c r="B48" s="14" t="str">
        <f aca="false">IF(Activités!B48="","",Activités!B48)</f>
        <v/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customFormat="false" ht="15" hidden="false" customHeight="false" outlineLevel="0" collapsed="false">
      <c r="A49" s="18" t="str">
        <f aca="false">IF(Activités!A49="","",Activités!A49)</f>
        <v/>
      </c>
      <c r="B49" s="14" t="str">
        <f aca="false">IF(Activités!B49="","",Activités!B49)</f>
        <v/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0" customFormat="false" ht="15" hidden="false" customHeight="false" outlineLevel="0" collapsed="false">
      <c r="A50" s="18" t="str">
        <f aca="false">IF(Activités!A50="","",Activités!A50)</f>
        <v/>
      </c>
      <c r="B50" s="14" t="str">
        <f aca="false">IF(Activités!B50="","",Activités!B50)</f>
        <v/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customFormat="false" ht="15" hidden="false" customHeight="false" outlineLevel="0" collapsed="false">
      <c r="A51" s="18" t="str">
        <f aca="false">IF(Activités!A51="","",Activités!A51)</f>
        <v/>
      </c>
      <c r="B51" s="14" t="str">
        <f aca="false">IF(Activités!B51="","",Activités!B51)</f>
        <v/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customFormat="false" ht="15" hidden="false" customHeight="false" outlineLevel="0" collapsed="false">
      <c r="A52" s="18" t="str">
        <f aca="false">IF(Activités!A52="","",Activités!A52)</f>
        <v/>
      </c>
      <c r="B52" s="14" t="str">
        <f aca="false">IF(Activités!B52="","",Activités!B52)</f>
        <v/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customFormat="false" ht="15" hidden="false" customHeight="false" outlineLevel="0" collapsed="false">
      <c r="A53" s="18" t="str">
        <f aca="false">IF(Activités!A53="","",Activités!A53)</f>
        <v/>
      </c>
      <c r="B53" s="14" t="str">
        <f aca="false">IF(Activités!B53="","",Activités!B53)</f>
        <v/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customFormat="false" ht="15" hidden="false" customHeight="false" outlineLevel="0" collapsed="false">
      <c r="A54" s="18" t="str">
        <f aca="false">IF(Activités!A54="","",Activités!A54)</f>
        <v/>
      </c>
      <c r="B54" s="14" t="str">
        <f aca="false">IF(Activités!B54="","",Activités!B54)</f>
        <v/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</row>
  </sheetData>
  <dataValidations count="1">
    <dataValidation allowBlank="true" errorStyle="stop" operator="between" showDropDown="false" showErrorMessage="false" showInputMessage="false" sqref="C5:V54" type="list">
      <formula1>"X"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696B"/>
    <pageSetUpPr fitToPage="false"/>
  </sheetPr>
  <dimension ref="A1:O2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6"/>
    <col collapsed="false" customWidth="true" hidden="false" outlineLevel="0" max="3" min="3" style="0" width="22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7" min="6" style="0" width="10"/>
    <col collapsed="false" customWidth="true" hidden="false" outlineLevel="0" max="9" min="8" style="0" width="12"/>
    <col collapsed="false" customWidth="true" hidden="false" outlineLevel="0" max="10" min="10" style="0" width="30"/>
    <col collapsed="false" customWidth="true" hidden="false" outlineLevel="0" max="11" min="11" style="0" width="12"/>
    <col collapsed="false" customWidth="true" hidden="false" outlineLevel="0" max="12" min="12" style="0" width="13"/>
    <col collapsed="false" customWidth="true" hidden="false" outlineLevel="0" max="14" min="13" style="0" width="11"/>
    <col collapsed="false" customWidth="true" hidden="false" outlineLevel="0" max="15" min="15" style="0" width="32"/>
  </cols>
  <sheetData>
    <row r="1" customFormat="false" ht="17.35" hidden="false" customHeight="false" outlineLevel="0" collapsed="false">
      <c r="A1" s="5" t="s">
        <v>171</v>
      </c>
    </row>
    <row r="2" customFormat="false" ht="15" hidden="false" customHeight="false" outlineLevel="0" collapsed="false">
      <c r="A2" s="6" t="s">
        <v>172</v>
      </c>
    </row>
    <row r="4" customFormat="false" ht="42" hidden="false" customHeight="true" outlineLevel="0" collapsed="false">
      <c r="A4" s="8" t="s">
        <v>64</v>
      </c>
      <c r="B4" s="8" t="s">
        <v>173</v>
      </c>
      <c r="C4" s="8" t="s">
        <v>174</v>
      </c>
      <c r="D4" s="8" t="s">
        <v>175</v>
      </c>
      <c r="E4" s="8" t="s">
        <v>176</v>
      </c>
      <c r="F4" s="8" t="s">
        <v>177</v>
      </c>
      <c r="G4" s="8" t="s">
        <v>178</v>
      </c>
      <c r="H4" s="8" t="s">
        <v>179</v>
      </c>
      <c r="I4" s="8" t="s">
        <v>180</v>
      </c>
      <c r="J4" s="8" t="s">
        <v>181</v>
      </c>
      <c r="K4" s="8" t="s">
        <v>182</v>
      </c>
      <c r="L4" s="8" t="s">
        <v>183</v>
      </c>
      <c r="M4" s="8" t="s">
        <v>184</v>
      </c>
      <c r="N4" s="8" t="s">
        <v>185</v>
      </c>
      <c r="O4" s="8" t="s">
        <v>186</v>
      </c>
    </row>
    <row r="5" customFormat="false" ht="15" hidden="false" customHeight="false" outlineLevel="0" collapsed="false">
      <c r="A5" s="16" t="s">
        <v>187</v>
      </c>
      <c r="B5" s="9" t="s">
        <v>188</v>
      </c>
      <c r="C5" s="9" t="s">
        <v>189</v>
      </c>
      <c r="D5" s="16" t="s">
        <v>31</v>
      </c>
      <c r="E5" s="15" t="n">
        <f aca="false">IF(A5="","",COUNTIFS(Matrice!$C$5:$C$54,"X",Activités!$E$5:$E$54,"Entretien"))</f>
        <v>2</v>
      </c>
      <c r="F5" s="15" t="n">
        <f aca="false">IF(OR(A5="",COUNTIFS(Matrice!$C$5:$C$54,"X",Activités!$O$5:$O$54,"&lt;&gt;")=0),"",_xlfn.MINIFS(Activités!$O$5:$O$54,Matrice!$C$5:$C$54,"X"))</f>
        <v>8</v>
      </c>
      <c r="G5" s="20" t="n">
        <f aca="false">IF(OR(A5="",C5&lt;&gt;"Applications et données",COUNTIFS(Matrice!$C$5:$C$54,"X",Activités!$Q$5:$Q$54,"&lt;&gt;")=0),"—",_xlfn.MINIFS(Activités!$Q$5:$Q$54,Matrice!$C$5:$C$54,"X"))</f>
        <v>1</v>
      </c>
      <c r="H5" s="21" t="n">
        <v>4</v>
      </c>
      <c r="I5" s="21" t="n">
        <v>0.25</v>
      </c>
      <c r="J5" s="9" t="s">
        <v>190</v>
      </c>
      <c r="K5" s="16" t="s">
        <v>28</v>
      </c>
      <c r="L5" s="18" t="str">
        <f aca="false">IF(A5="","",IF(AND(E5&gt;=2,K5="Non"),"Oui","Non"))</f>
        <v>Oui</v>
      </c>
      <c r="M5" s="18" t="str">
        <f aca="false">IF(OR(A5="",F5=""),"",IF(H5="","Inconnue",IF(H5&lt;=F5,"Conforme","Écart")))</f>
        <v>Conforme</v>
      </c>
      <c r="N5" s="18" t="str">
        <f aca="false">IF(OR(A5="",G5="—",G5=""),"—",IF(I5="","Inconnue",IF(I5&lt;=G5,"Conforme","Écart")))</f>
        <v>Conforme</v>
      </c>
      <c r="O5" s="9" t="s">
        <v>191</v>
      </c>
    </row>
    <row r="6" customFormat="false" ht="23.85" hidden="false" customHeight="false" outlineLevel="0" collapsed="false">
      <c r="A6" s="16" t="s">
        <v>192</v>
      </c>
      <c r="B6" s="9" t="s">
        <v>193</v>
      </c>
      <c r="C6" s="9" t="s">
        <v>194</v>
      </c>
      <c r="D6" s="16" t="s">
        <v>31</v>
      </c>
      <c r="E6" s="15" t="n">
        <f aca="false">IF(A6="","",COUNTIFS(Matrice!$D$5:$D$54,"X",Activités!$E$5:$E$54,"Entretien"))</f>
        <v>1</v>
      </c>
      <c r="F6" s="15" t="n">
        <f aca="false">IF(OR(A6="",COUNTIFS(Matrice!$D$5:$D$54,"X",Activités!$O$5:$O$54,"&lt;&gt;")=0),"",_xlfn.MINIFS(Activités!$O$5:$O$54,Matrice!$D$5:$D$54,"X"))</f>
        <v>8</v>
      </c>
      <c r="G6" s="20" t="str">
        <f aca="false">IF(OR(A6="",C6&lt;&gt;"Applications et données",COUNTIFS(Matrice!$D$5:$D$54,"X",Activités!$Q$5:$Q$54,"&lt;&gt;")=0),"—",_xlfn.MINIFS(Activités!$Q$5:$Q$54,Matrice!$D$5:$D$54,"X"))</f>
        <v>—</v>
      </c>
      <c r="H6" s="21"/>
      <c r="I6" s="21"/>
      <c r="J6" s="9" t="s">
        <v>195</v>
      </c>
      <c r="K6" s="16" t="s">
        <v>28</v>
      </c>
      <c r="L6" s="18" t="str">
        <f aca="false">IF(A6="","",IF(AND(E6&gt;=2,K6="Non"),"Oui","Non"))</f>
        <v>Non</v>
      </c>
      <c r="M6" s="18" t="str">
        <f aca="false">IF(OR(A6="",F6=""),"",IF(H6="","Inconnue",IF(H6&lt;=F6,"Conforme","Écart")))</f>
        <v>Inconnue</v>
      </c>
      <c r="N6" s="18" t="str">
        <f aca="false">IF(OR(A6="",G6="—",G6=""),"—",IF(I6="","Inconnue",IF(I6&lt;=G6,"Conforme","Écart")))</f>
        <v>—</v>
      </c>
      <c r="O6" s="9" t="s">
        <v>196</v>
      </c>
    </row>
    <row r="7" customFormat="false" ht="23.85" hidden="false" customHeight="false" outlineLevel="0" collapsed="false">
      <c r="A7" s="16" t="s">
        <v>197</v>
      </c>
      <c r="B7" s="9" t="s">
        <v>198</v>
      </c>
      <c r="C7" s="9" t="s">
        <v>189</v>
      </c>
      <c r="D7" s="16" t="s">
        <v>28</v>
      </c>
      <c r="E7" s="15" t="n">
        <f aca="false">IF(A7="","",COUNTIFS(Matrice!$E$5:$E$54,"X",Activités!$E$5:$E$54,"Entretien"))</f>
        <v>4</v>
      </c>
      <c r="F7" s="15" t="n">
        <f aca="false">IF(OR(A7="",COUNTIFS(Matrice!$E$5:$E$54,"X",Activités!$O$5:$O$54,"&lt;&gt;")=0),"",_xlfn.MINIFS(Activités!$O$5:$O$54,Matrice!$E$5:$E$54,"X"))</f>
        <v>8</v>
      </c>
      <c r="G7" s="20" t="n">
        <f aca="false">IF(OR(A7="",C7&lt;&gt;"Applications et données",COUNTIFS(Matrice!$E$5:$E$54,"X",Activités!$Q$5:$Q$54,"&lt;&gt;")=0),"—",_xlfn.MINIFS(Activités!$Q$5:$Q$54,Matrice!$E$5:$E$54,"X"))</f>
        <v>1</v>
      </c>
      <c r="H7" s="21" t="n">
        <v>36</v>
      </c>
      <c r="I7" s="21" t="n">
        <v>24</v>
      </c>
      <c r="J7" s="9" t="s">
        <v>199</v>
      </c>
      <c r="K7" s="16" t="s">
        <v>28</v>
      </c>
      <c r="L7" s="18" t="str">
        <f aca="false">IF(A7="","",IF(AND(E7&gt;=2,K7="Non"),"Oui","Non"))</f>
        <v>Oui</v>
      </c>
      <c r="M7" s="18" t="str">
        <f aca="false">IF(OR(A7="",F7=""),"",IF(H7="","Inconnue",IF(H7&lt;=F7,"Conforme","Écart")))</f>
        <v>Écart</v>
      </c>
      <c r="N7" s="18" t="str">
        <f aca="false">IF(OR(A7="",G7="—",G7=""),"—",IF(I7="","Inconnue",IF(I7&lt;=G7,"Conforme","Écart")))</f>
        <v>Écart</v>
      </c>
      <c r="O7" s="9" t="s">
        <v>200</v>
      </c>
    </row>
    <row r="8" customFormat="false" ht="23.85" hidden="false" customHeight="false" outlineLevel="0" collapsed="false">
      <c r="A8" s="16" t="s">
        <v>201</v>
      </c>
      <c r="B8" s="9" t="s">
        <v>202</v>
      </c>
      <c r="C8" s="9" t="s">
        <v>189</v>
      </c>
      <c r="D8" s="16" t="s">
        <v>28</v>
      </c>
      <c r="E8" s="15" t="n">
        <f aca="false">IF(A8="","",COUNTIFS(Matrice!$F$5:$F$54,"X",Activités!$E$5:$E$54,"Entretien"))</f>
        <v>6</v>
      </c>
      <c r="F8" s="15" t="n">
        <f aca="false">IF(OR(A8="",COUNTIFS(Matrice!$F$5:$F$54,"X",Activités!$O$5:$O$54,"&lt;&gt;")=0),"",_xlfn.MINIFS(Activités!$O$5:$O$54,Matrice!$F$5:$F$54,"X"))</f>
        <v>8</v>
      </c>
      <c r="G8" s="20" t="n">
        <f aca="false">IF(OR(A8="",C8&lt;&gt;"Applications et données",COUNTIFS(Matrice!$F$5:$F$54,"X",Activités!$Q$5:$Q$54,"&lt;&gt;")=0),"—",_xlfn.MINIFS(Activités!$Q$5:$Q$54,Matrice!$F$5:$F$54,"X"))</f>
        <v>1</v>
      </c>
      <c r="H8" s="21"/>
      <c r="I8" s="21"/>
      <c r="J8" s="9" t="s">
        <v>203</v>
      </c>
      <c r="K8" s="16" t="s">
        <v>28</v>
      </c>
      <c r="L8" s="18" t="str">
        <f aca="false">IF(A8="","",IF(AND(E8&gt;=2,K8="Non"),"Oui","Non"))</f>
        <v>Oui</v>
      </c>
      <c r="M8" s="18" t="str">
        <f aca="false">IF(OR(A8="",F8=""),"",IF(H8="","Inconnue",IF(H8&lt;=F8,"Conforme","Écart")))</f>
        <v>Inconnue</v>
      </c>
      <c r="N8" s="18" t="str">
        <f aca="false">IF(OR(A8="",G8="—",G8=""),"—",IF(I8="","Inconnue",IF(I8&lt;=G8,"Conforme","Écart")))</f>
        <v>Inconnue</v>
      </c>
      <c r="O8" s="9" t="s">
        <v>204</v>
      </c>
    </row>
    <row r="9" customFormat="false" ht="23.85" hidden="false" customHeight="false" outlineLevel="0" collapsed="false">
      <c r="A9" s="16" t="s">
        <v>205</v>
      </c>
      <c r="B9" s="9" t="s">
        <v>206</v>
      </c>
      <c r="C9" s="9" t="s">
        <v>194</v>
      </c>
      <c r="D9" s="16" t="s">
        <v>31</v>
      </c>
      <c r="E9" s="15" t="n">
        <f aca="false">IF(A9="","",COUNTIFS(Matrice!$G$5:$G$54,"X",Activités!$E$5:$E$54,"Entretien"))</f>
        <v>1</v>
      </c>
      <c r="F9" s="15" t="n">
        <f aca="false">IF(OR(A9="",COUNTIFS(Matrice!$G$5:$G$54,"X",Activités!$O$5:$O$54,"&lt;&gt;")=0),"",_xlfn.MINIFS(Activités!$O$5:$O$54,Matrice!$G$5:$G$54,"X"))</f>
        <v>24</v>
      </c>
      <c r="G9" s="20" t="str">
        <f aca="false">IF(OR(A9="",C9&lt;&gt;"Applications et données",COUNTIFS(Matrice!$G$5:$G$54,"X",Activités!$Q$5:$Q$54,"&lt;&gt;")=0),"—",_xlfn.MINIFS(Activités!$Q$5:$Q$54,Matrice!$G$5:$G$54,"X"))</f>
        <v>—</v>
      </c>
      <c r="H9" s="21" t="n">
        <v>4</v>
      </c>
      <c r="I9" s="21"/>
      <c r="J9" s="9" t="s">
        <v>207</v>
      </c>
      <c r="K9" s="16" t="s">
        <v>31</v>
      </c>
      <c r="L9" s="18" t="str">
        <f aca="false">IF(A9="","",IF(AND(E9&gt;=2,K9="Non"),"Oui","Non"))</f>
        <v>Non</v>
      </c>
      <c r="M9" s="18" t="str">
        <f aca="false">IF(OR(A9="",F9=""),"",IF(H9="","Inconnue",IF(H9&lt;=F9,"Conforme","Écart")))</f>
        <v>Conforme</v>
      </c>
      <c r="N9" s="18" t="str">
        <f aca="false">IF(OR(A9="",G9="—",G9=""),"—",IF(I9="","Inconnue",IF(I9&lt;=G9,"Conforme","Écart")))</f>
        <v>—</v>
      </c>
      <c r="O9" s="9" t="s">
        <v>100</v>
      </c>
    </row>
    <row r="10" customFormat="false" ht="23.85" hidden="false" customHeight="false" outlineLevel="0" collapsed="false">
      <c r="A10" s="16" t="s">
        <v>208</v>
      </c>
      <c r="B10" s="9" t="s">
        <v>209</v>
      </c>
      <c r="C10" s="9" t="s">
        <v>194</v>
      </c>
      <c r="D10" s="16" t="s">
        <v>31</v>
      </c>
      <c r="E10" s="15" t="n">
        <f aca="false">IF(A10="","",COUNTIFS(Matrice!$H$5:$H$54,"X",Activités!$E$5:$E$54,"Entretien"))</f>
        <v>1</v>
      </c>
      <c r="F10" s="15" t="n">
        <f aca="false">IF(OR(A10="",COUNTIFS(Matrice!$H$5:$H$54,"X",Activités!$O$5:$O$54,"&lt;&gt;")=0),"",_xlfn.MINIFS(Activités!$O$5:$O$54,Matrice!$H$5:$H$54,"X"))</f>
        <v>24</v>
      </c>
      <c r="G10" s="20" t="str">
        <f aca="false">IF(OR(A10="",C10&lt;&gt;"Applications et données",COUNTIFS(Matrice!$H$5:$H$54,"X",Activités!$Q$5:$Q$54,"&lt;&gt;")=0),"—",_xlfn.MINIFS(Activités!$Q$5:$Q$54,Matrice!$H$5:$H$54,"X"))</f>
        <v>—</v>
      </c>
      <c r="H10" s="21"/>
      <c r="I10" s="21"/>
      <c r="J10" s="9" t="s">
        <v>210</v>
      </c>
      <c r="K10" s="16" t="s">
        <v>28</v>
      </c>
      <c r="L10" s="18" t="str">
        <f aca="false">IF(A10="","",IF(AND(E10&gt;=2,K10="Non"),"Oui","Non"))</f>
        <v>Non</v>
      </c>
      <c r="M10" s="18" t="str">
        <f aca="false">IF(OR(A10="",F10=""),"",IF(H10="","Inconnue",IF(H10&lt;=F10,"Conforme","Écart")))</f>
        <v>Inconnue</v>
      </c>
      <c r="N10" s="18" t="str">
        <f aca="false">IF(OR(A10="",G10="—",G10=""),"—",IF(I10="","Inconnue",IF(I10&lt;=G10,"Conforme","Écart")))</f>
        <v>—</v>
      </c>
      <c r="O10" s="9" t="s">
        <v>211</v>
      </c>
    </row>
    <row r="11" customFormat="false" ht="23.85" hidden="false" customHeight="false" outlineLevel="0" collapsed="false">
      <c r="A11" s="16" t="s">
        <v>212</v>
      </c>
      <c r="B11" s="9" t="s">
        <v>213</v>
      </c>
      <c r="C11" s="9" t="s">
        <v>214</v>
      </c>
      <c r="D11" s="16" t="s">
        <v>28</v>
      </c>
      <c r="E11" s="15" t="n">
        <f aca="false">IF(A11="","",COUNTIFS(Matrice!$I$5:$I$54,"X",Activités!$E$5:$E$54,"Entretien"))</f>
        <v>1</v>
      </c>
      <c r="F11" s="15" t="n">
        <f aca="false">IF(OR(A11="",COUNTIFS(Matrice!$I$5:$I$54,"X",Activités!$O$5:$O$54,"&lt;&gt;")=0),"",_xlfn.MINIFS(Activités!$O$5:$O$54,Matrice!$I$5:$I$54,"X"))</f>
        <v>24</v>
      </c>
      <c r="G11" s="20" t="str">
        <f aca="false">IF(OR(A11="",C11&lt;&gt;"Applications et données",COUNTIFS(Matrice!$I$5:$I$54,"X",Activités!$Q$5:$Q$54,"&lt;&gt;")=0),"—",_xlfn.MINIFS(Activités!$Q$5:$Q$54,Matrice!$I$5:$I$54,"X"))</f>
        <v>—</v>
      </c>
      <c r="H11" s="21" t="n">
        <v>720</v>
      </c>
      <c r="I11" s="21"/>
      <c r="J11" s="9" t="s">
        <v>215</v>
      </c>
      <c r="K11" s="16" t="s">
        <v>28</v>
      </c>
      <c r="L11" s="18" t="str">
        <f aca="false">IF(A11="","",IF(AND(E11&gt;=2,K11="Non"),"Oui","Non"))</f>
        <v>Non</v>
      </c>
      <c r="M11" s="18" t="str">
        <f aca="false">IF(OR(A11="",F11=""),"",IF(H11="","Inconnue",IF(H11&lt;=F11,"Conforme","Écart")))</f>
        <v>Écart</v>
      </c>
      <c r="N11" s="18" t="str">
        <f aca="false">IF(OR(A11="",G11="—",G11=""),"—",IF(I11="","Inconnue",IF(I11&lt;=G11,"Conforme","Écart")))</f>
        <v>—</v>
      </c>
      <c r="O11" s="9" t="s">
        <v>216</v>
      </c>
    </row>
    <row r="12" customFormat="false" ht="23.85" hidden="false" customHeight="false" outlineLevel="0" collapsed="false">
      <c r="A12" s="16" t="s">
        <v>217</v>
      </c>
      <c r="B12" s="9" t="s">
        <v>218</v>
      </c>
      <c r="C12" s="9" t="s">
        <v>219</v>
      </c>
      <c r="D12" s="16" t="s">
        <v>28</v>
      </c>
      <c r="E12" s="15" t="n">
        <f aca="false">IF(A12="","",COUNTIFS(Matrice!$J$5:$J$54,"X",Activités!$E$5:$E$54,"Entretien"))</f>
        <v>4</v>
      </c>
      <c r="F12" s="15" t="n">
        <f aca="false">IF(OR(A12="",COUNTIFS(Matrice!$J$5:$J$54,"X",Activités!$O$5:$O$54,"&lt;&gt;")=0),"",_xlfn.MINIFS(Activités!$O$5:$O$54,Matrice!$J$5:$J$54,"X"))</f>
        <v>8</v>
      </c>
      <c r="G12" s="20" t="str">
        <f aca="false">IF(OR(A12="",C12&lt;&gt;"Applications et données",COUNTIFS(Matrice!$J$5:$J$54,"X",Activités!$Q$5:$Q$54,"&lt;&gt;")=0),"—",_xlfn.MINIFS(Activités!$Q$5:$Q$54,Matrice!$J$5:$J$54,"X"))</f>
        <v>—</v>
      </c>
      <c r="H12" s="21"/>
      <c r="I12" s="21"/>
      <c r="J12" s="9" t="s">
        <v>100</v>
      </c>
      <c r="K12" s="16" t="s">
        <v>28</v>
      </c>
      <c r="L12" s="18" t="str">
        <f aca="false">IF(A12="","",IF(AND(E12&gt;=2,K12="Non"),"Oui","Non"))</f>
        <v>Oui</v>
      </c>
      <c r="M12" s="18" t="str">
        <f aca="false">IF(OR(A12="",F12=""),"",IF(H12="","Inconnue",IF(H12&lt;=F12,"Conforme","Écart")))</f>
        <v>Inconnue</v>
      </c>
      <c r="N12" s="18" t="str">
        <f aca="false">IF(OR(A12="",G12="—",G12=""),"—",IF(I12="","Inconnue",IF(I12&lt;=G12,"Conforme","Écart")))</f>
        <v>—</v>
      </c>
      <c r="O12" s="9" t="s">
        <v>220</v>
      </c>
    </row>
    <row r="13" customFormat="false" ht="15" hidden="false" customHeight="false" outlineLevel="0" collapsed="false">
      <c r="A13" s="16"/>
      <c r="B13" s="9"/>
      <c r="C13" s="9"/>
      <c r="D13" s="16"/>
      <c r="E13" s="15" t="str">
        <f aca="false">IF(A13="","",COUNTIFS(Matrice!$K$5:$K$54,"X",Activités!$E$5:$E$54,"Entretien"))</f>
        <v/>
      </c>
      <c r="F13" s="15" t="str">
        <f aca="false">IF(OR(A13="",COUNTIFS(Matrice!$K$5:$K$54,"X",Activités!$O$5:$O$54,"&lt;&gt;")=0),"",_xlfn.MINIFS(Activités!$O$5:$O$54,Matrice!$K$5:$K$54,"X"))</f>
        <v/>
      </c>
      <c r="G13" s="20" t="str">
        <f aca="false">IF(OR(A13="",C13&lt;&gt;"Applications et données",COUNTIFS(Matrice!$K$5:$K$54,"X",Activités!$Q$5:$Q$54,"&lt;&gt;")=0),"—",_xlfn.MINIFS(Activités!$Q$5:$Q$54,Matrice!$K$5:$K$54,"X"))</f>
        <v>—</v>
      </c>
      <c r="H13" s="21"/>
      <c r="I13" s="21"/>
      <c r="J13" s="9"/>
      <c r="K13" s="16"/>
      <c r="L13" s="18" t="str">
        <f aca="false">IF(A13="","",IF(AND(E13&gt;=2,K13="Non"),"Oui","Non"))</f>
        <v/>
      </c>
      <c r="M13" s="18" t="str">
        <f aca="false">IF(OR(A13="",F13=""),"",IF(H13="","Inconnue",IF(H13&lt;=F13,"Conforme","Écart")))</f>
        <v/>
      </c>
      <c r="N13" s="18" t="str">
        <f aca="false">IF(OR(A13="",G13="—",G13=""),"—",IF(I13="","Inconnue",IF(I13&lt;=G13,"Conforme","Écart")))</f>
        <v>—</v>
      </c>
      <c r="O13" s="9"/>
    </row>
    <row r="14" customFormat="false" ht="15" hidden="false" customHeight="false" outlineLevel="0" collapsed="false">
      <c r="A14" s="16"/>
      <c r="B14" s="9"/>
      <c r="C14" s="9"/>
      <c r="D14" s="16"/>
      <c r="E14" s="15" t="str">
        <f aca="false">IF(A14="","",COUNTIFS(Matrice!$L$5:$L$54,"X",Activités!$E$5:$E$54,"Entretien"))</f>
        <v/>
      </c>
      <c r="F14" s="15" t="str">
        <f aca="false">IF(OR(A14="",COUNTIFS(Matrice!$L$5:$L$54,"X",Activités!$O$5:$O$54,"&lt;&gt;")=0),"",_xlfn.MINIFS(Activités!$O$5:$O$54,Matrice!$L$5:$L$54,"X"))</f>
        <v/>
      </c>
      <c r="G14" s="20" t="str">
        <f aca="false">IF(OR(A14="",C14&lt;&gt;"Applications et données",COUNTIFS(Matrice!$L$5:$L$54,"X",Activités!$Q$5:$Q$54,"&lt;&gt;")=0),"—",_xlfn.MINIFS(Activités!$Q$5:$Q$54,Matrice!$L$5:$L$54,"X"))</f>
        <v>—</v>
      </c>
      <c r="H14" s="21"/>
      <c r="I14" s="21"/>
      <c r="J14" s="9"/>
      <c r="K14" s="16"/>
      <c r="L14" s="18" t="str">
        <f aca="false">IF(A14="","",IF(AND(E14&gt;=2,K14="Non"),"Oui","Non"))</f>
        <v/>
      </c>
      <c r="M14" s="18" t="str">
        <f aca="false">IF(OR(A14="",F14=""),"",IF(H14="","Inconnue",IF(H14&lt;=F14,"Conforme","Écart")))</f>
        <v/>
      </c>
      <c r="N14" s="18" t="str">
        <f aca="false">IF(OR(A14="",G14="—",G14=""),"—",IF(I14="","Inconnue",IF(I14&lt;=G14,"Conforme","Écart")))</f>
        <v>—</v>
      </c>
      <c r="O14" s="9"/>
    </row>
    <row r="15" customFormat="false" ht="15" hidden="false" customHeight="false" outlineLevel="0" collapsed="false">
      <c r="A15" s="16"/>
      <c r="B15" s="9"/>
      <c r="C15" s="9"/>
      <c r="D15" s="16"/>
      <c r="E15" s="15" t="str">
        <f aca="false">IF(A15="","",COUNTIFS(Matrice!$M$5:$M$54,"X",Activités!$E$5:$E$54,"Entretien"))</f>
        <v/>
      </c>
      <c r="F15" s="15" t="str">
        <f aca="false">IF(OR(A15="",COUNTIFS(Matrice!$M$5:$M$54,"X",Activités!$O$5:$O$54,"&lt;&gt;")=0),"",_xlfn.MINIFS(Activités!$O$5:$O$54,Matrice!$M$5:$M$54,"X"))</f>
        <v/>
      </c>
      <c r="G15" s="20" t="str">
        <f aca="false">IF(OR(A15="",C15&lt;&gt;"Applications et données",COUNTIFS(Matrice!$M$5:$M$54,"X",Activités!$Q$5:$Q$54,"&lt;&gt;")=0),"—",_xlfn.MINIFS(Activités!$Q$5:$Q$54,Matrice!$M$5:$M$54,"X"))</f>
        <v>—</v>
      </c>
      <c r="H15" s="21"/>
      <c r="I15" s="21"/>
      <c r="J15" s="9"/>
      <c r="K15" s="16"/>
      <c r="L15" s="18" t="str">
        <f aca="false">IF(A15="","",IF(AND(E15&gt;=2,K15="Non"),"Oui","Non"))</f>
        <v/>
      </c>
      <c r="M15" s="18" t="str">
        <f aca="false">IF(OR(A15="",F15=""),"",IF(H15="","Inconnue",IF(H15&lt;=F15,"Conforme","Écart")))</f>
        <v/>
      </c>
      <c r="N15" s="18" t="str">
        <f aca="false">IF(OR(A15="",G15="—",G15=""),"—",IF(I15="","Inconnue",IF(I15&lt;=G15,"Conforme","Écart")))</f>
        <v>—</v>
      </c>
      <c r="O15" s="9"/>
    </row>
    <row r="16" customFormat="false" ht="15" hidden="false" customHeight="false" outlineLevel="0" collapsed="false">
      <c r="A16" s="16"/>
      <c r="B16" s="9"/>
      <c r="C16" s="9"/>
      <c r="D16" s="16"/>
      <c r="E16" s="15" t="str">
        <f aca="false">IF(A16="","",COUNTIFS(Matrice!$N$5:$N$54,"X",Activités!$E$5:$E$54,"Entretien"))</f>
        <v/>
      </c>
      <c r="F16" s="15" t="str">
        <f aca="false">IF(OR(A16="",COUNTIFS(Matrice!$N$5:$N$54,"X",Activités!$O$5:$O$54,"&lt;&gt;")=0),"",_xlfn.MINIFS(Activités!$O$5:$O$54,Matrice!$N$5:$N$54,"X"))</f>
        <v/>
      </c>
      <c r="G16" s="20" t="str">
        <f aca="false">IF(OR(A16="",C16&lt;&gt;"Applications et données",COUNTIFS(Matrice!$N$5:$N$54,"X",Activités!$Q$5:$Q$54,"&lt;&gt;")=0),"—",_xlfn.MINIFS(Activités!$Q$5:$Q$54,Matrice!$N$5:$N$54,"X"))</f>
        <v>—</v>
      </c>
      <c r="H16" s="21"/>
      <c r="I16" s="21"/>
      <c r="J16" s="9"/>
      <c r="K16" s="16"/>
      <c r="L16" s="18" t="str">
        <f aca="false">IF(A16="","",IF(AND(E16&gt;=2,K16="Non"),"Oui","Non"))</f>
        <v/>
      </c>
      <c r="M16" s="18" t="str">
        <f aca="false">IF(OR(A16="",F16=""),"",IF(H16="","Inconnue",IF(H16&lt;=F16,"Conforme","Écart")))</f>
        <v/>
      </c>
      <c r="N16" s="18" t="str">
        <f aca="false">IF(OR(A16="",G16="—",G16=""),"—",IF(I16="","Inconnue",IF(I16&lt;=G16,"Conforme","Écart")))</f>
        <v>—</v>
      </c>
      <c r="O16" s="9"/>
    </row>
    <row r="17" customFormat="false" ht="15" hidden="false" customHeight="false" outlineLevel="0" collapsed="false">
      <c r="A17" s="16"/>
      <c r="B17" s="9"/>
      <c r="C17" s="9"/>
      <c r="D17" s="16"/>
      <c r="E17" s="15" t="str">
        <f aca="false">IF(A17="","",COUNTIFS(Matrice!$O$5:$O$54,"X",Activités!$E$5:$E$54,"Entretien"))</f>
        <v/>
      </c>
      <c r="F17" s="15" t="str">
        <f aca="false">IF(OR(A17="",COUNTIFS(Matrice!$O$5:$O$54,"X",Activités!$O$5:$O$54,"&lt;&gt;")=0),"",_xlfn.MINIFS(Activités!$O$5:$O$54,Matrice!$O$5:$O$54,"X"))</f>
        <v/>
      </c>
      <c r="G17" s="20" t="str">
        <f aca="false">IF(OR(A17="",C17&lt;&gt;"Applications et données",COUNTIFS(Matrice!$O$5:$O$54,"X",Activités!$Q$5:$Q$54,"&lt;&gt;")=0),"—",_xlfn.MINIFS(Activités!$Q$5:$Q$54,Matrice!$O$5:$O$54,"X"))</f>
        <v>—</v>
      </c>
      <c r="H17" s="21"/>
      <c r="I17" s="21"/>
      <c r="J17" s="9"/>
      <c r="K17" s="16"/>
      <c r="L17" s="18" t="str">
        <f aca="false">IF(A17="","",IF(AND(E17&gt;=2,K17="Non"),"Oui","Non"))</f>
        <v/>
      </c>
      <c r="M17" s="18" t="str">
        <f aca="false">IF(OR(A17="",F17=""),"",IF(H17="","Inconnue",IF(H17&lt;=F17,"Conforme","Écart")))</f>
        <v/>
      </c>
      <c r="N17" s="18" t="str">
        <f aca="false">IF(OR(A17="",G17="—",G17=""),"—",IF(I17="","Inconnue",IF(I17&lt;=G17,"Conforme","Écart")))</f>
        <v>—</v>
      </c>
      <c r="O17" s="9"/>
    </row>
    <row r="18" customFormat="false" ht="15" hidden="false" customHeight="false" outlineLevel="0" collapsed="false">
      <c r="A18" s="16"/>
      <c r="B18" s="9"/>
      <c r="C18" s="9"/>
      <c r="D18" s="16"/>
      <c r="E18" s="15" t="str">
        <f aca="false">IF(A18="","",COUNTIFS(Matrice!$P$5:$P$54,"X",Activités!$E$5:$E$54,"Entretien"))</f>
        <v/>
      </c>
      <c r="F18" s="15" t="str">
        <f aca="false">IF(OR(A18="",COUNTIFS(Matrice!$P$5:$P$54,"X",Activités!$O$5:$O$54,"&lt;&gt;")=0),"",_xlfn.MINIFS(Activités!$O$5:$O$54,Matrice!$P$5:$P$54,"X"))</f>
        <v/>
      </c>
      <c r="G18" s="20" t="str">
        <f aca="false">IF(OR(A18="",C18&lt;&gt;"Applications et données",COUNTIFS(Matrice!$P$5:$P$54,"X",Activités!$Q$5:$Q$54,"&lt;&gt;")=0),"—",_xlfn.MINIFS(Activités!$Q$5:$Q$54,Matrice!$P$5:$P$54,"X"))</f>
        <v>—</v>
      </c>
      <c r="H18" s="21"/>
      <c r="I18" s="21"/>
      <c r="J18" s="9"/>
      <c r="K18" s="16"/>
      <c r="L18" s="18" t="str">
        <f aca="false">IF(A18="","",IF(AND(E18&gt;=2,K18="Non"),"Oui","Non"))</f>
        <v/>
      </c>
      <c r="M18" s="18" t="str">
        <f aca="false">IF(OR(A18="",F18=""),"",IF(H18="","Inconnue",IF(H18&lt;=F18,"Conforme","Écart")))</f>
        <v/>
      </c>
      <c r="N18" s="18" t="str">
        <f aca="false">IF(OR(A18="",G18="—",G18=""),"—",IF(I18="","Inconnue",IF(I18&lt;=G18,"Conforme","Écart")))</f>
        <v>—</v>
      </c>
      <c r="O18" s="9"/>
    </row>
    <row r="19" customFormat="false" ht="15" hidden="false" customHeight="false" outlineLevel="0" collapsed="false">
      <c r="A19" s="16"/>
      <c r="B19" s="9"/>
      <c r="C19" s="9"/>
      <c r="D19" s="16"/>
      <c r="E19" s="15" t="str">
        <f aca="false">IF(A19="","",COUNTIFS(Matrice!$Q$5:$Q$54,"X",Activités!$E$5:$E$54,"Entretien"))</f>
        <v/>
      </c>
      <c r="F19" s="15" t="str">
        <f aca="false">IF(OR(A19="",COUNTIFS(Matrice!$Q$5:$Q$54,"X",Activités!$O$5:$O$54,"&lt;&gt;")=0),"",_xlfn.MINIFS(Activités!$O$5:$O$54,Matrice!$Q$5:$Q$54,"X"))</f>
        <v/>
      </c>
      <c r="G19" s="20" t="str">
        <f aca="false">IF(OR(A19="",C19&lt;&gt;"Applications et données",COUNTIFS(Matrice!$Q$5:$Q$54,"X",Activités!$Q$5:$Q$54,"&lt;&gt;")=0),"—",_xlfn.MINIFS(Activités!$Q$5:$Q$54,Matrice!$Q$5:$Q$54,"X"))</f>
        <v>—</v>
      </c>
      <c r="H19" s="21"/>
      <c r="I19" s="21"/>
      <c r="J19" s="9"/>
      <c r="K19" s="16"/>
      <c r="L19" s="18" t="str">
        <f aca="false">IF(A19="","",IF(AND(E19&gt;=2,K19="Non"),"Oui","Non"))</f>
        <v/>
      </c>
      <c r="M19" s="18" t="str">
        <f aca="false">IF(OR(A19="",F19=""),"",IF(H19="","Inconnue",IF(H19&lt;=F19,"Conforme","Écart")))</f>
        <v/>
      </c>
      <c r="N19" s="18" t="str">
        <f aca="false">IF(OR(A19="",G19="—",G19=""),"—",IF(I19="","Inconnue",IF(I19&lt;=G19,"Conforme","Écart")))</f>
        <v>—</v>
      </c>
      <c r="O19" s="9"/>
    </row>
    <row r="20" customFormat="false" ht="15" hidden="false" customHeight="false" outlineLevel="0" collapsed="false">
      <c r="A20" s="16"/>
      <c r="B20" s="9"/>
      <c r="C20" s="9"/>
      <c r="D20" s="16"/>
      <c r="E20" s="15" t="str">
        <f aca="false">IF(A20="","",COUNTIFS(Matrice!$R$5:$R$54,"X",Activités!$E$5:$E$54,"Entretien"))</f>
        <v/>
      </c>
      <c r="F20" s="15" t="str">
        <f aca="false">IF(OR(A20="",COUNTIFS(Matrice!$R$5:$R$54,"X",Activités!$O$5:$O$54,"&lt;&gt;")=0),"",_xlfn.MINIFS(Activités!$O$5:$O$54,Matrice!$R$5:$R$54,"X"))</f>
        <v/>
      </c>
      <c r="G20" s="20" t="str">
        <f aca="false">IF(OR(A20="",C20&lt;&gt;"Applications et données",COUNTIFS(Matrice!$R$5:$R$54,"X",Activités!$Q$5:$Q$54,"&lt;&gt;")=0),"—",_xlfn.MINIFS(Activités!$Q$5:$Q$54,Matrice!$R$5:$R$54,"X"))</f>
        <v>—</v>
      </c>
      <c r="H20" s="21"/>
      <c r="I20" s="21"/>
      <c r="J20" s="9"/>
      <c r="K20" s="16"/>
      <c r="L20" s="18" t="str">
        <f aca="false">IF(A20="","",IF(AND(E20&gt;=2,K20="Non"),"Oui","Non"))</f>
        <v/>
      </c>
      <c r="M20" s="18" t="str">
        <f aca="false">IF(OR(A20="",F20=""),"",IF(H20="","Inconnue",IF(H20&lt;=F20,"Conforme","Écart")))</f>
        <v/>
      </c>
      <c r="N20" s="18" t="str">
        <f aca="false">IF(OR(A20="",G20="—",G20=""),"—",IF(I20="","Inconnue",IF(I20&lt;=G20,"Conforme","Écart")))</f>
        <v>—</v>
      </c>
      <c r="O20" s="9"/>
    </row>
    <row r="21" customFormat="false" ht="15" hidden="false" customHeight="false" outlineLevel="0" collapsed="false">
      <c r="A21" s="16"/>
      <c r="B21" s="9"/>
      <c r="C21" s="9"/>
      <c r="D21" s="16"/>
      <c r="E21" s="15" t="str">
        <f aca="false">IF(A21="","",COUNTIFS(Matrice!$S$5:$S$54,"X",Activités!$E$5:$E$54,"Entretien"))</f>
        <v/>
      </c>
      <c r="F21" s="15" t="str">
        <f aca="false">IF(OR(A21="",COUNTIFS(Matrice!$S$5:$S$54,"X",Activités!$O$5:$O$54,"&lt;&gt;")=0),"",_xlfn.MINIFS(Activités!$O$5:$O$54,Matrice!$S$5:$S$54,"X"))</f>
        <v/>
      </c>
      <c r="G21" s="20" t="str">
        <f aca="false">IF(OR(A21="",C21&lt;&gt;"Applications et données",COUNTIFS(Matrice!$S$5:$S$54,"X",Activités!$Q$5:$Q$54,"&lt;&gt;")=0),"—",_xlfn.MINIFS(Activités!$Q$5:$Q$54,Matrice!$S$5:$S$54,"X"))</f>
        <v>—</v>
      </c>
      <c r="H21" s="21"/>
      <c r="I21" s="21"/>
      <c r="J21" s="9"/>
      <c r="K21" s="16"/>
      <c r="L21" s="18" t="str">
        <f aca="false">IF(A21="","",IF(AND(E21&gt;=2,K21="Non"),"Oui","Non"))</f>
        <v/>
      </c>
      <c r="M21" s="18" t="str">
        <f aca="false">IF(OR(A21="",F21=""),"",IF(H21="","Inconnue",IF(H21&lt;=F21,"Conforme","Écart")))</f>
        <v/>
      </c>
      <c r="N21" s="18" t="str">
        <f aca="false">IF(OR(A21="",G21="—",G21=""),"—",IF(I21="","Inconnue",IF(I21&lt;=G21,"Conforme","Écart")))</f>
        <v>—</v>
      </c>
      <c r="O21" s="9"/>
    </row>
    <row r="22" customFormat="false" ht="15" hidden="false" customHeight="false" outlineLevel="0" collapsed="false">
      <c r="A22" s="16"/>
      <c r="B22" s="9"/>
      <c r="C22" s="9"/>
      <c r="D22" s="16"/>
      <c r="E22" s="15" t="str">
        <f aca="false">IF(A22="","",COUNTIFS(Matrice!$T$5:$T$54,"X",Activités!$E$5:$E$54,"Entretien"))</f>
        <v/>
      </c>
      <c r="F22" s="15" t="str">
        <f aca="false">IF(OR(A22="",COUNTIFS(Matrice!$T$5:$T$54,"X",Activités!$O$5:$O$54,"&lt;&gt;")=0),"",_xlfn.MINIFS(Activités!$O$5:$O$54,Matrice!$T$5:$T$54,"X"))</f>
        <v/>
      </c>
      <c r="G22" s="20" t="str">
        <f aca="false">IF(OR(A22="",C22&lt;&gt;"Applications et données",COUNTIFS(Matrice!$T$5:$T$54,"X",Activités!$Q$5:$Q$54,"&lt;&gt;")=0),"—",_xlfn.MINIFS(Activités!$Q$5:$Q$54,Matrice!$T$5:$T$54,"X"))</f>
        <v>—</v>
      </c>
      <c r="H22" s="21"/>
      <c r="I22" s="21"/>
      <c r="J22" s="9"/>
      <c r="K22" s="16"/>
      <c r="L22" s="18" t="str">
        <f aca="false">IF(A22="","",IF(AND(E22&gt;=2,K22="Non"),"Oui","Non"))</f>
        <v/>
      </c>
      <c r="M22" s="18" t="str">
        <f aca="false">IF(OR(A22="",F22=""),"",IF(H22="","Inconnue",IF(H22&lt;=F22,"Conforme","Écart")))</f>
        <v/>
      </c>
      <c r="N22" s="18" t="str">
        <f aca="false">IF(OR(A22="",G22="—",G22=""),"—",IF(I22="","Inconnue",IF(I22&lt;=G22,"Conforme","Écart")))</f>
        <v>—</v>
      </c>
      <c r="O22" s="9"/>
    </row>
    <row r="23" customFormat="false" ht="15" hidden="false" customHeight="false" outlineLevel="0" collapsed="false">
      <c r="A23" s="16"/>
      <c r="B23" s="9"/>
      <c r="C23" s="9"/>
      <c r="D23" s="16"/>
      <c r="E23" s="15" t="str">
        <f aca="false">IF(A23="","",COUNTIFS(Matrice!$U$5:$U$54,"X",Activités!$E$5:$E$54,"Entretien"))</f>
        <v/>
      </c>
      <c r="F23" s="15" t="str">
        <f aca="false">IF(OR(A23="",COUNTIFS(Matrice!$U$5:$U$54,"X",Activités!$O$5:$O$54,"&lt;&gt;")=0),"",_xlfn.MINIFS(Activités!$O$5:$O$54,Matrice!$U$5:$U$54,"X"))</f>
        <v/>
      </c>
      <c r="G23" s="20" t="str">
        <f aca="false">IF(OR(A23="",C23&lt;&gt;"Applications et données",COUNTIFS(Matrice!$U$5:$U$54,"X",Activités!$Q$5:$Q$54,"&lt;&gt;")=0),"—",_xlfn.MINIFS(Activités!$Q$5:$Q$54,Matrice!$U$5:$U$54,"X"))</f>
        <v>—</v>
      </c>
      <c r="H23" s="21"/>
      <c r="I23" s="21"/>
      <c r="J23" s="9"/>
      <c r="K23" s="16"/>
      <c r="L23" s="18" t="str">
        <f aca="false">IF(A23="","",IF(AND(E23&gt;=2,K23="Non"),"Oui","Non"))</f>
        <v/>
      </c>
      <c r="M23" s="18" t="str">
        <f aca="false">IF(OR(A23="",F23=""),"",IF(H23="","Inconnue",IF(H23&lt;=F23,"Conforme","Écart")))</f>
        <v/>
      </c>
      <c r="N23" s="18" t="str">
        <f aca="false">IF(OR(A23="",G23="—",G23=""),"—",IF(I23="","Inconnue",IF(I23&lt;=G23,"Conforme","Écart")))</f>
        <v>—</v>
      </c>
      <c r="O23" s="9"/>
    </row>
    <row r="24" customFormat="false" ht="15" hidden="false" customHeight="false" outlineLevel="0" collapsed="false">
      <c r="A24" s="16"/>
      <c r="B24" s="9"/>
      <c r="C24" s="9"/>
      <c r="D24" s="16"/>
      <c r="E24" s="15" t="str">
        <f aca="false">IF(A24="","",COUNTIFS(Matrice!$V$5:$V$54,"X",Activités!$E$5:$E$54,"Entretien"))</f>
        <v/>
      </c>
      <c r="F24" s="15" t="str">
        <f aca="false">IF(OR(A24="",COUNTIFS(Matrice!$V$5:$V$54,"X",Activités!$O$5:$O$54,"&lt;&gt;")=0),"",_xlfn.MINIFS(Activités!$O$5:$O$54,Matrice!$V$5:$V$54,"X"))</f>
        <v/>
      </c>
      <c r="G24" s="20" t="str">
        <f aca="false">IF(OR(A24="",C24&lt;&gt;"Applications et données",COUNTIFS(Matrice!$V$5:$V$54,"X",Activités!$Q$5:$Q$54,"&lt;&gt;")=0),"—",_xlfn.MINIFS(Activités!$Q$5:$Q$54,Matrice!$V$5:$V$54,"X"))</f>
        <v>—</v>
      </c>
      <c r="H24" s="21"/>
      <c r="I24" s="21"/>
      <c r="J24" s="9"/>
      <c r="K24" s="16"/>
      <c r="L24" s="18" t="str">
        <f aca="false">IF(A24="","",IF(AND(E24&gt;=2,K24="Non"),"Oui","Non"))</f>
        <v/>
      </c>
      <c r="M24" s="18" t="str">
        <f aca="false">IF(OR(A24="",F24=""),"",IF(H24="","Inconnue",IF(H24&lt;=F24,"Conforme","Écart")))</f>
        <v/>
      </c>
      <c r="N24" s="18" t="str">
        <f aca="false">IF(OR(A24="",G24="—",G24=""),"—",IF(I24="","Inconnue",IF(I24&lt;=G24,"Conforme","Écart")))</f>
        <v>—</v>
      </c>
      <c r="O24" s="9"/>
    </row>
  </sheetData>
  <conditionalFormatting sqref="L5:N24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0">
      <formula>"Conforme"</formula>
    </cfRule>
    <cfRule type="cellIs" priority="4" operator="equal" aboveAverage="0" equalAverage="0" bottom="0" percent="0" rank="0" text="" dxfId="1">
      <formula>"Oui"</formula>
    </cfRule>
    <cfRule type="cellIs" priority="5" operator="equal" aboveAverage="0" equalAverage="0" bottom="0" percent="0" rank="0" text="" dxfId="1">
      <formula>"À justifier"</formula>
    </cfRule>
    <cfRule type="cellIs" priority="6" operator="equal" aboveAverage="0" equalAverage="0" bottom="0" percent="0" rank="0" text="" dxfId="1">
      <formula>"À revoir"</formula>
    </cfRule>
    <cfRule type="cellIs" priority="7" operator="equal" aboveAverage="0" equalAverage="0" bottom="0" percent="0" rank="0" text="" dxfId="1">
      <formula>"Écart"</formula>
    </cfRule>
    <cfRule type="cellIs" priority="8" operator="equal" aboveAverage="0" equalAverage="0" bottom="0" percent="0" rank="0" text="" dxfId="1">
      <formula>"Inconnue"</formula>
    </cfRule>
    <cfRule type="cellIs" priority="9" operator="equal" aboveAverage="0" equalAverage="0" bottom="0" percent="0" rank="0" text="" dxfId="1">
      <formula>"À examiner"</formula>
    </cfRule>
    <cfRule type="cellIs" priority="10" operator="equal" aboveAverage="0" equalAverage="0" bottom="0" percent="0" rank="0" text="" dxfId="2">
      <formula>"Justifié"</formula>
    </cfRule>
  </conditionalFormatting>
  <dataValidations count="2">
    <dataValidation allowBlank="true" errorStyle="stop" operator="between" showDropDown="false" showErrorMessage="false" showInputMessage="false" sqref="C5:C24" type="list">
      <formula1>"Personnes et compétences,Locaux et équipements,Applications et données,Prestataires et fournisseurs,Informations hors SI"</formula1>
      <formula2>0</formula2>
    </dataValidation>
    <dataValidation allowBlank="true" errorStyle="stop" operator="between" showDropDown="false" showErrorMessage="false" showInputMessage="false" sqref="D5:D24 K5:K24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5" t="s">
        <v>221</v>
      </c>
    </row>
    <row r="2" customFormat="false" ht="15" hidden="false" customHeight="false" outlineLevel="0" collapsed="false">
      <c r="A2" s="6" t="s">
        <v>222</v>
      </c>
    </row>
    <row r="4" customFormat="false" ht="15" hidden="false" customHeight="false" outlineLevel="0" collapsed="false">
      <c r="A4" s="7" t="s">
        <v>223</v>
      </c>
    </row>
    <row r="5" customFormat="false" ht="15" hidden="false" customHeight="false" outlineLevel="0" collapsed="false">
      <c r="A5" s="22" t="s">
        <v>224</v>
      </c>
      <c r="B5" s="18" t="n">
        <f aca="false">COUNTIF(Activités!$E$5:$E$54,"Entretien")</f>
        <v>7</v>
      </c>
      <c r="C5" s="2"/>
    </row>
    <row r="6" customFormat="false" ht="15" hidden="false" customHeight="false" outlineLevel="0" collapsed="false">
      <c r="A6" s="22" t="s">
        <v>225</v>
      </c>
      <c r="B6" s="18" t="n">
        <f aca="false">COUNTIF(Activités!$E$5:$E$54,"Héritage")</f>
        <v>1</v>
      </c>
      <c r="C6" s="2"/>
    </row>
    <row r="7" customFormat="false" ht="15" hidden="false" customHeight="false" outlineLevel="0" collapsed="false">
      <c r="A7" s="7" t="s">
        <v>226</v>
      </c>
    </row>
    <row r="8" customFormat="false" ht="15" hidden="false" customHeight="false" outlineLevel="0" collapsed="false">
      <c r="A8" s="22" t="s">
        <v>50</v>
      </c>
      <c r="B8" s="18" t="n">
        <f aca="false">COUNTIF(Activités!$AD$5:$AD$54,"C0")</f>
        <v>0</v>
      </c>
      <c r="C8" s="2"/>
    </row>
    <row r="9" customFormat="false" ht="15" hidden="false" customHeight="false" outlineLevel="0" collapsed="false">
      <c r="A9" s="22" t="s">
        <v>52</v>
      </c>
      <c r="B9" s="18" t="n">
        <f aca="false">COUNTIF(Activités!$AD$5:$AD$54,"C1")</f>
        <v>0</v>
      </c>
      <c r="C9" s="2"/>
    </row>
    <row r="10" customFormat="false" ht="15" hidden="false" customHeight="false" outlineLevel="0" collapsed="false">
      <c r="A10" s="22" t="s">
        <v>54</v>
      </c>
      <c r="B10" s="18" t="n">
        <f aca="false">COUNTIF(Activités!$AD$5:$AD$54,"C2")</f>
        <v>5</v>
      </c>
      <c r="C10" s="2"/>
    </row>
    <row r="11" customFormat="false" ht="15" hidden="false" customHeight="false" outlineLevel="0" collapsed="false">
      <c r="A11" s="22" t="s">
        <v>56</v>
      </c>
      <c r="B11" s="18" t="n">
        <f aca="false">COUNTIF(Activités!$AD$5:$AD$54,"C3")</f>
        <v>2</v>
      </c>
      <c r="C11" s="2"/>
    </row>
    <row r="12" customFormat="false" ht="15" hidden="false" customHeight="false" outlineLevel="0" collapsed="false">
      <c r="A12" s="22" t="s">
        <v>58</v>
      </c>
      <c r="B12" s="18" t="n">
        <f aca="false">COUNTIF(Activités!$AD$5:$AD$54,"C4")</f>
        <v>0</v>
      </c>
      <c r="C12" s="2"/>
    </row>
    <row r="13" customFormat="false" ht="15" hidden="false" customHeight="false" outlineLevel="0" collapsed="false">
      <c r="A13" s="22" t="s">
        <v>227</v>
      </c>
      <c r="B13" s="18" t="str">
        <f aca="false">IF(B8&gt;0,"C0",IF(B9&gt;0,"C1",IF(B10&gt;0,"C2",IF(B11&gt;0,"C3",IF(B12&gt;0,"C4","—")))))</f>
        <v>C2</v>
      </c>
      <c r="C13" s="2"/>
    </row>
    <row r="14" customFormat="false" ht="15" hidden="false" customHeight="false" outlineLevel="0" collapsed="false">
      <c r="A14" s="22" t="s">
        <v>228</v>
      </c>
      <c r="B14" s="19" t="n">
        <f aca="false">IF(OR(B5=0,B13="—"),"",INDEX(B8:B12,MATCH(B13,A8:A12,0))/B5)</f>
        <v>0.714285714285714</v>
      </c>
      <c r="C14" s="2"/>
    </row>
    <row r="15" customFormat="false" ht="22.35" hidden="false" customHeight="false" outlineLevel="0" collapsed="false">
      <c r="A15" s="22" t="s">
        <v>229</v>
      </c>
      <c r="B15" s="18" t="str">
        <f aca="false">IF(B14="","",IF(B14&gt;Paramètres!$B$29,"À examiner","OK"))</f>
        <v>À examiner</v>
      </c>
      <c r="C15" s="2" t="s">
        <v>230</v>
      </c>
    </row>
    <row r="16" customFormat="false" ht="15" hidden="false" customHeight="false" outlineLevel="0" collapsed="false">
      <c r="A16" s="7" t="s">
        <v>231</v>
      </c>
    </row>
    <row r="17" customFormat="false" ht="15" hidden="false" customHeight="false" outlineLevel="0" collapsed="false">
      <c r="A17" s="22" t="s">
        <v>232</v>
      </c>
      <c r="B17" s="18" t="n">
        <f aca="false">COUNTIF(Activités!$X$5:$X$54,"À justifier")</f>
        <v>0</v>
      </c>
      <c r="C17" s="2" t="s">
        <v>233</v>
      </c>
    </row>
    <row r="18" customFormat="false" ht="15" hidden="false" customHeight="false" outlineLevel="0" collapsed="false">
      <c r="A18" s="22" t="s">
        <v>234</v>
      </c>
      <c r="B18" s="18" t="n">
        <f aca="false">COUNTIF(Activités!$X$5:$X$54,"Justifié")</f>
        <v>1</v>
      </c>
      <c r="C18" s="2"/>
    </row>
    <row r="19" customFormat="false" ht="15" hidden="false" customHeight="false" outlineLevel="0" collapsed="false">
      <c r="A19" s="22" t="s">
        <v>235</v>
      </c>
      <c r="B19" s="18" t="n">
        <f aca="false">COUNTIF(Activités!$Z$5:$Z$54,"À justifier")</f>
        <v>0</v>
      </c>
      <c r="C19" s="2" t="s">
        <v>236</v>
      </c>
    </row>
    <row r="20" customFormat="false" ht="15" hidden="false" customHeight="false" outlineLevel="0" collapsed="false">
      <c r="A20" s="22" t="s">
        <v>237</v>
      </c>
      <c r="B20" s="18" t="n">
        <f aca="false">COUNTIF(Activités!$AC$5:$AC$54,"À revoir")</f>
        <v>0</v>
      </c>
      <c r="C20" s="2" t="s">
        <v>238</v>
      </c>
    </row>
    <row r="21" customFormat="false" ht="15" hidden="false" customHeight="false" outlineLevel="0" collapsed="false">
      <c r="A21" s="22" t="s">
        <v>239</v>
      </c>
      <c r="B21" s="18" t="n">
        <f aca="false">COUNTIFS(Activités!$E$5:$E$54,"Entretien",Activités!$T$5:$T$54,"Non")</f>
        <v>5</v>
      </c>
      <c r="C21" s="2"/>
    </row>
    <row r="22" customFormat="false" ht="15" hidden="false" customHeight="false" outlineLevel="0" collapsed="false">
      <c r="A22" s="7" t="s">
        <v>240</v>
      </c>
    </row>
    <row r="23" customFormat="false" ht="15" hidden="false" customHeight="false" outlineLevel="0" collapsed="false">
      <c r="A23" s="22" t="s">
        <v>241</v>
      </c>
      <c r="B23" s="18" t="n">
        <f aca="false">COUNTIF(Ressources!$L$5:$L$24,"Oui")</f>
        <v>4</v>
      </c>
      <c r="C23" s="2" t="s">
        <v>242</v>
      </c>
    </row>
    <row r="24" customFormat="false" ht="15" hidden="false" customHeight="false" outlineLevel="0" collapsed="false">
      <c r="A24" s="22" t="s">
        <v>243</v>
      </c>
      <c r="B24" s="18" t="n">
        <f aca="false">COUNTIF(Ressources!$M$5:$M$24,"Écart")</f>
        <v>2</v>
      </c>
      <c r="C24" s="2"/>
    </row>
    <row r="25" customFormat="false" ht="15" hidden="false" customHeight="false" outlineLevel="0" collapsed="false">
      <c r="A25" s="22" t="s">
        <v>244</v>
      </c>
      <c r="B25" s="18" t="n">
        <f aca="false">COUNTIF(Ressources!$M$5:$M$24,"Inconnue")</f>
        <v>4</v>
      </c>
      <c r="C25" s="2" t="s">
        <v>245</v>
      </c>
    </row>
    <row r="26" customFormat="false" ht="15" hidden="false" customHeight="false" outlineLevel="0" collapsed="false">
      <c r="A26" s="22" t="s">
        <v>246</v>
      </c>
      <c r="B26" s="18" t="n">
        <f aca="false">COUNTIF(Ressources!$N$5:$N$24,"Écart")</f>
        <v>1</v>
      </c>
      <c r="C26" s="2"/>
    </row>
    <row r="27" customFormat="false" ht="15" hidden="false" customHeight="false" outlineLevel="0" collapsed="false">
      <c r="A27" s="22" t="s">
        <v>247</v>
      </c>
      <c r="B27" s="18" t="n">
        <f aca="false">COUNTIF(Ressources!$N$5:$N$24,"Inconnue")</f>
        <v>1</v>
      </c>
      <c r="C27" s="2"/>
    </row>
  </sheetData>
  <conditionalFormatting sqref="B15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0">
      <formula>"Conforme"</formula>
    </cfRule>
    <cfRule type="cellIs" priority="4" operator="equal" aboveAverage="0" equalAverage="0" bottom="0" percent="0" rank="0" text="" dxfId="1">
      <formula>"Oui"</formula>
    </cfRule>
    <cfRule type="cellIs" priority="5" operator="equal" aboveAverage="0" equalAverage="0" bottom="0" percent="0" rank="0" text="" dxfId="1">
      <formula>"À justifier"</formula>
    </cfRule>
    <cfRule type="cellIs" priority="6" operator="equal" aboveAverage="0" equalAverage="0" bottom="0" percent="0" rank="0" text="" dxfId="1">
      <formula>"À revoir"</formula>
    </cfRule>
    <cfRule type="cellIs" priority="7" operator="equal" aboveAverage="0" equalAverage="0" bottom="0" percent="0" rank="0" text="" dxfId="1">
      <formula>"Écart"</formula>
    </cfRule>
    <cfRule type="cellIs" priority="8" operator="equal" aboveAverage="0" equalAverage="0" bottom="0" percent="0" rank="0" text="" dxfId="1">
      <formula>"Inconnue"</formula>
    </cfRule>
    <cfRule type="cellIs" priority="9" operator="equal" aboveAverage="0" equalAverage="0" bottom="0" percent="0" rank="0" text="" dxfId="1">
      <formula>"À examiner"</formula>
    </cfRule>
    <cfRule type="cellIs" priority="10" operator="equal" aboveAverage="0" equalAverage="0" bottom="0" percent="0" rank="0" text="" dxfId="2">
      <formula>"Justifié"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2026-10-25T18:15:58Z</dcterms:created>
  <dc:creator>Plan R</dc:creator>
  <dc:description/>
  <cp:keywords>BIA analyse d'impact continuité DMIA PRD RTO</cp:keywords>
  <dc:language>fr-FR</dc:language>
  <cp:lastModifiedBy>Plan R</cp:lastModifiedBy>
  <dcterms:modified xsi:type="dcterms:W3CDTF">2026-10-25T18:15:58Z</dcterms:modified>
  <cp:revision>0</cp:revision>
  <dc:subject>Modèle de référence, licence CC BY-NC-SA 4.0</dc:subject>
  <dc:title>Analyse d’impact sur l’activité — classeur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